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drawings/drawing11.xml" ContentType="application/vnd.openxmlformats-officedocument.drawingml.chartshapes+xml"/>
  <Override PartName="/xl/drawings/drawing9.xml" ContentType="application/vnd.openxmlformats-officedocument.drawingml.chartshapes+xml"/>
  <Override PartName="/xl/drawings/drawing6.xml" ContentType="application/vnd.openxmlformats-officedocument.drawingml.chartshapes+xml"/>
  <Override PartName="/xl/drawings/drawing4.xml" ContentType="application/vnd.openxmlformats-officedocument.drawingml.chartshapes+xml"/>
  <Override PartName="/xl/workbook.xml" ContentType="application/vnd.openxmlformats-officedocument.spreadsheetml.sheet.main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worksheets/sheet5.xml" ContentType="application/vnd.openxmlformats-officedocument.spreadsheetml.workshee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nniferKimball_1/Documents/CEDS/2027 CEDS Update/2027 Data Collection/2026 Draft Tables/"/>
    </mc:Choice>
  </mc:AlternateContent>
  <xr:revisionPtr revIDLastSave="0" documentId="13_ncr:1_{EF2D8B10-E494-6440-9F4F-008CAA694778}" xr6:coauthVersionLast="47" xr6:coauthVersionMax="47" xr10:uidLastSave="{00000000-0000-0000-0000-000000000000}"/>
  <bookViews>
    <workbookView xWindow="-37120" yWindow="1660" windowWidth="27600" windowHeight="14940" tabRatio="330" activeTab="3" xr2:uid="{00000000-000D-0000-FFFF-FFFF00000000}"/>
  </bookViews>
  <sheets>
    <sheet name="DIRECTIONS" sheetId="34" state="hidden" r:id="rId1"/>
    <sheet name="OEP RAW Data" sheetId="20" state="hidden" r:id="rId2"/>
    <sheet name="B1 Housing Units" sheetId="10" state="hidden" r:id="rId3"/>
    <sheet name="B4 Purchase Prices - State" sheetId="2" r:id="rId4"/>
    <sheet name="2025 ceds" sheetId="48" r:id="rId5"/>
    <sheet name="B5_NHA data 2010" sheetId="33" state="hidden" r:id="rId6"/>
    <sheet name="B7 Forclosure Data FOR PRiNT" sheetId="42" state="hidden" r:id="rId7"/>
    <sheet name="B5_NHA data 2013" sheetId="46" state="hidden" r:id="rId8"/>
    <sheet name="B5 Purchase Prices - Towns" sheetId="22" state="hidden" r:id="rId9"/>
    <sheet name="B5_NHA data 2012" sheetId="43" state="hidden" r:id="rId10"/>
    <sheet name="B5_NHA data 2011" sheetId="37" state="hidden" r:id="rId11"/>
    <sheet name="2012 Housing Prices for Text" sheetId="44" state="hidden" r:id="rId12"/>
    <sheet name="B7 Forclosure Data" sheetId="31" state="hidden" r:id="rId13"/>
    <sheet name="B5_NHA data 2009" sheetId="32" state="hidden" r:id="rId14"/>
    <sheet name="B5_NHA data 2008" sheetId="23" state="hidden" r:id="rId15"/>
    <sheet name="B5_NHA data 2007" sheetId="24" state="hidden" r:id="rId16"/>
    <sheet name="B5_NHA data 2006" sheetId="25" state="hidden" r:id="rId17"/>
    <sheet name="for text" sheetId="35" state="hidden" r:id="rId18"/>
    <sheet name="for text 2" sheetId="36" state="hidden" r:id="rId19"/>
    <sheet name="2011 Text Table" sheetId="38" state="hidden" r:id="rId20"/>
    <sheet name="2011 Table 6&amp;7" sheetId="39" state="hidden" r:id="rId21"/>
    <sheet name="2011-2012 Table -forclosures" sheetId="40" state="hidden" r:id="rId22"/>
    <sheet name="2011-2012 Table- home prices" sheetId="41" state="hidden" r:id="rId23"/>
    <sheet name="for 2018 text" sheetId="47" state="hidden" r:id="rId24"/>
  </sheets>
  <externalReferences>
    <externalReference r:id="rId25"/>
    <externalReference r:id="rId26"/>
  </externalReferences>
  <definedNames>
    <definedName name="_Jen1" localSheetId="5">'B1 Housing Units'!#REF!</definedName>
    <definedName name="_Jen1" localSheetId="10">'B1 Housing Units'!#REF!</definedName>
    <definedName name="_Jen1" localSheetId="9">'B1 Housing Units'!#REF!</definedName>
    <definedName name="_Jen1" localSheetId="7">'B1 Housing Units'!#REF!</definedName>
    <definedName name="_Jen1" localSheetId="6">'B1 Housing Units'!#REF!</definedName>
    <definedName name="_Jen1">'B1 Housing Units'!#REF!</definedName>
    <definedName name="_Jen2" localSheetId="5">'B1 Housing Units'!#REF!</definedName>
    <definedName name="_Jen2" localSheetId="10">'B1 Housing Units'!#REF!</definedName>
    <definedName name="_Jen2" localSheetId="9">'B1 Housing Units'!#REF!</definedName>
    <definedName name="_Jen2" localSheetId="7">'B1 Housing Units'!#REF!</definedName>
    <definedName name="_Jen2" localSheetId="6">'B1 Housing Units'!#REF!</definedName>
    <definedName name="_Jen2">'B1 Housing Units'!#REF!</definedName>
    <definedName name="_Key1" localSheetId="8">#REF!</definedName>
    <definedName name="_Key1" localSheetId="16">'B1 Housing Units'!#REF!</definedName>
    <definedName name="_Key1" localSheetId="15">'B1 Housing Units'!#REF!</definedName>
    <definedName name="_Key1" localSheetId="5">'B1 Housing Units'!#REF!</definedName>
    <definedName name="_Key1" localSheetId="10">'B1 Housing Units'!#REF!</definedName>
    <definedName name="_Key1" localSheetId="9">'B1 Housing Units'!#REF!</definedName>
    <definedName name="_Key1" localSheetId="7">'B1 Housing Units'!#REF!</definedName>
    <definedName name="_Key1" localSheetId="6">'B1 Housing Units'!#REF!</definedName>
    <definedName name="_Key1">'B1 Housing Units'!#REF!</definedName>
    <definedName name="_Order1">255</definedName>
    <definedName name="_Sort" localSheetId="8">#REF!</definedName>
    <definedName name="_Sort" localSheetId="16">'B1 Housing Units'!#REF!</definedName>
    <definedName name="_Sort" localSheetId="15">'B1 Housing Units'!#REF!</definedName>
    <definedName name="_Sort" localSheetId="5">'B1 Housing Units'!#REF!</definedName>
    <definedName name="_Sort" localSheetId="10">'B1 Housing Units'!#REF!</definedName>
    <definedName name="_Sort" localSheetId="9">'B1 Housing Units'!#REF!</definedName>
    <definedName name="_Sort" localSheetId="7">'B1 Housing Units'!#REF!</definedName>
    <definedName name="_Sort" localSheetId="6">'B1 Housing Units'!#REF!</definedName>
    <definedName name="_Sort">'B1 Housing Units'!#REF!</definedName>
    <definedName name="alltxt" localSheetId="8">[1]ALLINFO!$A$2:$P$6382</definedName>
    <definedName name="alltxt">[1]ALLINFO!$A$2:$P$6382</definedName>
    <definedName name="d" localSheetId="9">'B1 Housing Units'!#REF!</definedName>
    <definedName name="d" localSheetId="7">'B1 Housing Units'!#REF!</definedName>
    <definedName name="d" localSheetId="6">'B1 Housing Units'!#REF!</definedName>
    <definedName name="d">'B1 Housing Units'!#REF!</definedName>
    <definedName name="_xlnm.Database" localSheetId="8">[2]DataLink!$B$12:$J$16</definedName>
    <definedName name="_xlnm.Database">[2]DataLink!$B$12:$J$16</definedName>
    <definedName name="nokey" localSheetId="8">'B1 Housing Units'!#REF!</definedName>
    <definedName name="nokey" localSheetId="16">'B1 Housing Units'!#REF!</definedName>
    <definedName name="nokey" localSheetId="15">'B1 Housing Units'!#REF!</definedName>
    <definedName name="nokey" localSheetId="5">'B1 Housing Units'!#REF!</definedName>
    <definedName name="nokey" localSheetId="10">'B1 Housing Units'!#REF!</definedName>
    <definedName name="nokey" localSheetId="9">'B1 Housing Units'!#REF!</definedName>
    <definedName name="nokey" localSheetId="7">'B1 Housing Units'!#REF!</definedName>
    <definedName name="nokey" localSheetId="6">'B1 Housing Units'!#REF!</definedName>
    <definedName name="nokey">'B1 Housing Units'!#REF!</definedName>
    <definedName name="_xlnm.Print_Area" localSheetId="20">'2011 Table 6&amp;7'!$A$1:$AZ$51</definedName>
    <definedName name="_xlnm.Print_Area" localSheetId="4">'2025 ceds'!$A$1:$R$45</definedName>
    <definedName name="_xlnm.Print_Area" localSheetId="2">'B1 Housing Units'!$A$1:$AF$53</definedName>
    <definedName name="_xlnm.Print_Area" localSheetId="3">'B4 Purchase Prices - State'!$A$1:$AB$45</definedName>
    <definedName name="_xlnm.Print_Area" localSheetId="8">'B5 Purchase Prices - Towns'!$A$1:$AX$57</definedName>
    <definedName name="_xlnm.Print_Area" localSheetId="12">'B7 Forclosure Data'!$A$1:$AB$53</definedName>
    <definedName name="_xlnm.Print_Area" localSheetId="6">'B7 Forclosure Data FOR PRiNT'!$A$1:$R$55</definedName>
    <definedName name="test" localSheetId="8">#REF!</definedName>
    <definedName name="test" localSheetId="16">#REF!</definedName>
    <definedName name="test" localSheetId="15">#REF!</definedName>
    <definedName name="test" localSheetId="5">#REF!</definedName>
    <definedName name="test" localSheetId="10">#REF!</definedName>
    <definedName name="test" localSheetId="9">#REF!</definedName>
    <definedName name="test" localSheetId="7">#REF!</definedName>
    <definedName name="test" localSheetId="6">#REF!</definedName>
    <definedName name="test">#REF!</definedName>
    <definedName name="update" localSheetId="8">#REF!,#REF!,#REF!,#REF!,#REF!</definedName>
    <definedName name="update" localSheetId="16">#REF!,#REF!,#REF!,#REF!,#REF!</definedName>
    <definedName name="update" localSheetId="15">#REF!,#REF!,#REF!,#REF!,#REF!</definedName>
    <definedName name="update" localSheetId="5">#REF!,#REF!,#REF!,#REF!,#REF!</definedName>
    <definedName name="update" localSheetId="10">#REF!,#REF!,#REF!,#REF!,#REF!</definedName>
    <definedName name="update" localSheetId="9">#REF!,#REF!,#REF!,#REF!,#REF!</definedName>
    <definedName name="update" localSheetId="7">#REF!,#REF!,#REF!,#REF!,#REF!</definedName>
    <definedName name="update" localSheetId="6">#REF!,#REF!,#REF!,#REF!,#REF!</definedName>
    <definedName name="update">#REF!,#REF!,#REF!,#REF!,#REF!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D42" i="2" l="1"/>
  <c r="Y34" i="2"/>
  <c r="Z34" i="2" s="1"/>
  <c r="AA34" i="2"/>
  <c r="AB34" i="2"/>
  <c r="Y35" i="2"/>
  <c r="Z35" i="2" s="1"/>
  <c r="AA35" i="2"/>
  <c r="AB35" i="2" s="1"/>
  <c r="Y36" i="2"/>
  <c r="Z36" i="2" s="1"/>
  <c r="AA36" i="2"/>
  <c r="AB36" i="2" s="1"/>
  <c r="Y37" i="2"/>
  <c r="Z37" i="2" s="1"/>
  <c r="AA37" i="2"/>
  <c r="AB37" i="2"/>
  <c r="Y38" i="2"/>
  <c r="Z38" i="2" s="1"/>
  <c r="AA38" i="2"/>
  <c r="AB38" i="2" s="1"/>
  <c r="Y39" i="2"/>
  <c r="Z39" i="2" s="1"/>
  <c r="AA39" i="2"/>
  <c r="AB39" i="2" s="1"/>
  <c r="Y40" i="2"/>
  <c r="Z40" i="2" s="1"/>
  <c r="AA40" i="2"/>
  <c r="AB40" i="2"/>
  <c r="Y41" i="2"/>
  <c r="Z41" i="2" s="1"/>
  <c r="AA41" i="2"/>
  <c r="AB41" i="2"/>
  <c r="Y42" i="2"/>
  <c r="Z42" i="2" s="1"/>
  <c r="AA42" i="2"/>
  <c r="AB42" i="2"/>
  <c r="Y43" i="2"/>
  <c r="Z43" i="2" s="1"/>
  <c r="AA43" i="2"/>
  <c r="AB43" i="2"/>
  <c r="Y20" i="2"/>
  <c r="Z20" i="2"/>
  <c r="AA20" i="2"/>
  <c r="AB20" i="2"/>
  <c r="Y21" i="2"/>
  <c r="Z21" i="2" s="1"/>
  <c r="AA21" i="2"/>
  <c r="AB21" i="2" s="1"/>
  <c r="Y22" i="2"/>
  <c r="Z22" i="2" s="1"/>
  <c r="AA22" i="2"/>
  <c r="AB22" i="2" s="1"/>
  <c r="Y23" i="2"/>
  <c r="Z23" i="2" s="1"/>
  <c r="AA23" i="2"/>
  <c r="AB23" i="2" s="1"/>
  <c r="Y24" i="2"/>
  <c r="Z24" i="2" s="1"/>
  <c r="AA24" i="2"/>
  <c r="AB24" i="2" s="1"/>
  <c r="Y25" i="2"/>
  <c r="Z25" i="2" s="1"/>
  <c r="AA25" i="2"/>
  <c r="AB25" i="2" s="1"/>
  <c r="Y26" i="2"/>
  <c r="Z26" i="2" s="1"/>
  <c r="AA26" i="2"/>
  <c r="AB26" i="2"/>
  <c r="Y27" i="2"/>
  <c r="Z27" i="2"/>
  <c r="AA27" i="2"/>
  <c r="AB27" i="2"/>
  <c r="Y28" i="2"/>
  <c r="Z28" i="2"/>
  <c r="AA28" i="2"/>
  <c r="AB28" i="2"/>
  <c r="Y29" i="2"/>
  <c r="Z29" i="2" s="1"/>
  <c r="AA29" i="2"/>
  <c r="AB29" i="2" s="1"/>
  <c r="Y6" i="2"/>
  <c r="Z6" i="2" s="1"/>
  <c r="AA6" i="2"/>
  <c r="AB6" i="2"/>
  <c r="Y7" i="2"/>
  <c r="Z7" i="2" s="1"/>
  <c r="AA7" i="2"/>
  <c r="AB7" i="2" s="1"/>
  <c r="Y8" i="2"/>
  <c r="Z8" i="2" s="1"/>
  <c r="AA8" i="2"/>
  <c r="AB8" i="2" s="1"/>
  <c r="Y9" i="2"/>
  <c r="Z9" i="2" s="1"/>
  <c r="AA9" i="2"/>
  <c r="AB9" i="2" s="1"/>
  <c r="Y10" i="2"/>
  <c r="Z10" i="2" s="1"/>
  <c r="AA10" i="2"/>
  <c r="AB10" i="2" s="1"/>
  <c r="Y11" i="2"/>
  <c r="Z11" i="2" s="1"/>
  <c r="AA11" i="2"/>
  <c r="AB11" i="2" s="1"/>
  <c r="Y12" i="2"/>
  <c r="Z12" i="2"/>
  <c r="AA12" i="2"/>
  <c r="AB12" i="2"/>
  <c r="Y13" i="2"/>
  <c r="Z13" i="2" s="1"/>
  <c r="AA13" i="2"/>
  <c r="AB13" i="2" s="1"/>
  <c r="Y14" i="2"/>
  <c r="Z14" i="2" s="1"/>
  <c r="AA14" i="2"/>
  <c r="AB14" i="2"/>
  <c r="Y15" i="2"/>
  <c r="Z15" i="2" s="1"/>
  <c r="AA15" i="2"/>
  <c r="AB15" i="2" s="1"/>
  <c r="AA33" i="2"/>
  <c r="AB33" i="2" s="1"/>
  <c r="Y33" i="2"/>
  <c r="Z33" i="2" s="1"/>
  <c r="AA19" i="2"/>
  <c r="AB19" i="2" s="1"/>
  <c r="Y19" i="2"/>
  <c r="Z19" i="2" s="1"/>
  <c r="AA5" i="2"/>
  <c r="AB5" i="2" s="1"/>
  <c r="Y5" i="2"/>
  <c r="Z5" i="2" s="1"/>
  <c r="T43" i="48"/>
  <c r="B43" i="48"/>
  <c r="T42" i="48"/>
  <c r="T41" i="48"/>
  <c r="B41" i="48"/>
  <c r="T40" i="48"/>
  <c r="B40" i="48"/>
  <c r="T39" i="48"/>
  <c r="T38" i="48"/>
  <c r="T37" i="48"/>
  <c r="T36" i="48"/>
  <c r="T35" i="48"/>
  <c r="T34" i="48"/>
  <c r="B34" i="48"/>
  <c r="T33" i="48"/>
  <c r="B33" i="48"/>
  <c r="B29" i="48"/>
  <c r="B28" i="48"/>
  <c r="B27" i="48"/>
  <c r="B26" i="48"/>
  <c r="B25" i="48"/>
  <c r="B24" i="48"/>
  <c r="B23" i="48"/>
  <c r="B22" i="48"/>
  <c r="B21" i="48"/>
  <c r="B20" i="48"/>
  <c r="B19" i="48"/>
  <c r="B15" i="48"/>
  <c r="B14" i="48"/>
  <c r="B13" i="48"/>
  <c r="B12" i="48"/>
  <c r="B11" i="48"/>
  <c r="B10" i="48"/>
  <c r="B9" i="48"/>
  <c r="B8" i="48"/>
  <c r="B7" i="48"/>
  <c r="B6" i="48"/>
  <c r="B5" i="48"/>
  <c r="AD41" i="2"/>
  <c r="AD43" i="2" l="1"/>
  <c r="AD34" i="2"/>
  <c r="AD35" i="2"/>
  <c r="AD36" i="2"/>
  <c r="AD37" i="2"/>
  <c r="AD38" i="2"/>
  <c r="AD39" i="2"/>
  <c r="AD40" i="2"/>
  <c r="AD33" i="2"/>
  <c r="K4" i="47" l="1"/>
  <c r="K5" i="47"/>
  <c r="K6" i="47"/>
  <c r="K7" i="47"/>
  <c r="K8" i="47"/>
  <c r="K9" i="47"/>
  <c r="K10" i="47"/>
  <c r="K11" i="47"/>
  <c r="K12" i="47"/>
  <c r="K13" i="47"/>
  <c r="K14" i="47"/>
  <c r="L4" i="47"/>
  <c r="L5" i="47"/>
  <c r="L6" i="47"/>
  <c r="L7" i="47"/>
  <c r="L8" i="47"/>
  <c r="L9" i="47"/>
  <c r="L10" i="47"/>
  <c r="L11" i="47"/>
  <c r="L12" i="47"/>
  <c r="L13" i="47"/>
  <c r="L14" i="47"/>
  <c r="J5" i="47" l="1"/>
  <c r="J6" i="47"/>
  <c r="J7" i="47"/>
  <c r="J8" i="47"/>
  <c r="J9" i="47"/>
  <c r="J10" i="47"/>
  <c r="J11" i="47"/>
  <c r="J12" i="47"/>
  <c r="J13" i="47"/>
  <c r="J14" i="47"/>
  <c r="J4" i="47"/>
  <c r="I5" i="47"/>
  <c r="I6" i="47"/>
  <c r="I7" i="47"/>
  <c r="I8" i="47"/>
  <c r="I9" i="47"/>
  <c r="I10" i="47"/>
  <c r="I11" i="47"/>
  <c r="I12" i="47"/>
  <c r="I13" i="47"/>
  <c r="I14" i="47"/>
  <c r="I4" i="47"/>
  <c r="B43" i="2"/>
  <c r="B41" i="2"/>
  <c r="B40" i="2"/>
  <c r="B34" i="2"/>
  <c r="B33" i="2"/>
  <c r="B29" i="2"/>
  <c r="B28" i="2"/>
  <c r="B27" i="2"/>
  <c r="B26" i="2"/>
  <c r="B25" i="2"/>
  <c r="B24" i="2"/>
  <c r="B23" i="2"/>
  <c r="B22" i="2"/>
  <c r="B21" i="2"/>
  <c r="B20" i="2"/>
  <c r="B19" i="2"/>
  <c r="B6" i="2"/>
  <c r="B7" i="2"/>
  <c r="B8" i="2"/>
  <c r="B9" i="2"/>
  <c r="B10" i="2"/>
  <c r="B11" i="2"/>
  <c r="B12" i="2"/>
  <c r="B13" i="2"/>
  <c r="B14" i="2"/>
  <c r="B15" i="2"/>
  <c r="B5" i="2"/>
  <c r="AZ6" i="22"/>
  <c r="AP6" i="22"/>
  <c r="BA6" i="22"/>
  <c r="BB6" i="22"/>
  <c r="BC6" i="22"/>
  <c r="BD6" i="22"/>
  <c r="AT6" i="22"/>
  <c r="BE6" i="22"/>
  <c r="AR6" i="22"/>
  <c r="AZ7" i="22"/>
  <c r="BA7" i="22"/>
  <c r="BB7" i="22"/>
  <c r="BC7" i="22"/>
  <c r="BD7" i="22"/>
  <c r="BE7" i="22"/>
  <c r="AP7" i="22"/>
  <c r="AR7" i="22"/>
  <c r="AT7" i="22"/>
  <c r="AZ8" i="22"/>
  <c r="BA8" i="22"/>
  <c r="BB8" i="22"/>
  <c r="AR8" i="22"/>
  <c r="BC8" i="22"/>
  <c r="BD8" i="22"/>
  <c r="BE8" i="22"/>
  <c r="AP8" i="22"/>
  <c r="AT8" i="22"/>
  <c r="AZ9" i="22"/>
  <c r="AP9" i="22"/>
  <c r="BA9" i="22"/>
  <c r="BB9" i="22"/>
  <c r="BC9" i="22"/>
  <c r="BD9" i="22"/>
  <c r="BE9" i="22"/>
  <c r="AR9" i="22"/>
  <c r="AT9" i="22"/>
  <c r="AZ10" i="22"/>
  <c r="AP10" i="22"/>
  <c r="BA10" i="22"/>
  <c r="BB10" i="22"/>
  <c r="BC10" i="22"/>
  <c r="BD10" i="22"/>
  <c r="AT10" i="22"/>
  <c r="BE10" i="22"/>
  <c r="AR10" i="22"/>
  <c r="AZ11" i="22"/>
  <c r="BA11" i="22"/>
  <c r="BB11" i="22"/>
  <c r="BC11" i="22"/>
  <c r="BD11" i="22"/>
  <c r="BE11" i="22"/>
  <c r="AP11" i="22"/>
  <c r="BF11" i="22"/>
  <c r="AR11" i="22"/>
  <c r="AT11" i="22"/>
  <c r="BH11" i="22" s="1"/>
  <c r="AZ12" i="22"/>
  <c r="BA12" i="22"/>
  <c r="BB12" i="22"/>
  <c r="AR12" i="22"/>
  <c r="BC12" i="22"/>
  <c r="BD12" i="22"/>
  <c r="BE12" i="22"/>
  <c r="AP12" i="22"/>
  <c r="AT12" i="22"/>
  <c r="AZ13" i="22"/>
  <c r="BF13" i="22" s="1"/>
  <c r="AP13" i="22"/>
  <c r="BA13" i="22"/>
  <c r="BB13" i="22"/>
  <c r="AR13" i="22"/>
  <c r="BC13" i="22"/>
  <c r="BD13" i="22"/>
  <c r="BH13" i="22" s="1"/>
  <c r="AT13" i="22"/>
  <c r="BE13" i="22"/>
  <c r="AZ14" i="22"/>
  <c r="AP14" i="22"/>
  <c r="BA14" i="22"/>
  <c r="BB14" i="22"/>
  <c r="BC14" i="22"/>
  <c r="BD14" i="22"/>
  <c r="BE14" i="22"/>
  <c r="AR14" i="22"/>
  <c r="AT14" i="22"/>
  <c r="AZ15" i="22"/>
  <c r="BA15" i="22"/>
  <c r="BB15" i="22"/>
  <c r="BC15" i="22"/>
  <c r="BD15" i="22"/>
  <c r="BE15" i="22"/>
  <c r="AP15" i="22"/>
  <c r="AR15" i="22"/>
  <c r="AT15" i="22"/>
  <c r="BH15" i="22" s="1"/>
  <c r="AZ16" i="22"/>
  <c r="BA16" i="22"/>
  <c r="BB16" i="22"/>
  <c r="AR16" i="22"/>
  <c r="BC16" i="22"/>
  <c r="BD16" i="22"/>
  <c r="BE16" i="22"/>
  <c r="AP16" i="22"/>
  <c r="AT16" i="22"/>
  <c r="AZ17" i="22"/>
  <c r="AP17" i="22"/>
  <c r="BA17" i="22"/>
  <c r="BB17" i="22"/>
  <c r="AR17" i="22"/>
  <c r="BC17" i="22"/>
  <c r="BD17" i="22"/>
  <c r="BE17" i="22"/>
  <c r="AT17" i="22"/>
  <c r="AZ18" i="22"/>
  <c r="AP18" i="22"/>
  <c r="BA18" i="22"/>
  <c r="BB18" i="22"/>
  <c r="BC18" i="22"/>
  <c r="BD18" i="22"/>
  <c r="AT18" i="22"/>
  <c r="BE18" i="22"/>
  <c r="AR18" i="22"/>
  <c r="AZ19" i="22"/>
  <c r="BA19" i="22"/>
  <c r="BB19" i="22"/>
  <c r="BC19" i="22"/>
  <c r="BD19" i="22"/>
  <c r="BE19" i="22"/>
  <c r="AP19" i="22"/>
  <c r="AR19" i="22"/>
  <c r="AT19" i="22"/>
  <c r="BH19" i="22" s="1"/>
  <c r="AZ20" i="22"/>
  <c r="BA20" i="22"/>
  <c r="BB20" i="22"/>
  <c r="AR20" i="22"/>
  <c r="BC20" i="22"/>
  <c r="BD20" i="22"/>
  <c r="BE20" i="22"/>
  <c r="AP20" i="22"/>
  <c r="AV20" i="22" s="1"/>
  <c r="AT20" i="22"/>
  <c r="AZ21" i="22"/>
  <c r="AP21" i="22"/>
  <c r="BA21" i="22"/>
  <c r="BB21" i="22"/>
  <c r="AR21" i="22"/>
  <c r="BC21" i="22"/>
  <c r="BD21" i="22"/>
  <c r="AT21" i="22"/>
  <c r="BE21" i="22"/>
  <c r="C22" i="46"/>
  <c r="B22" i="46" s="1"/>
  <c r="AZ22" i="22" s="1"/>
  <c r="C22" i="43"/>
  <c r="B22" i="43" s="1"/>
  <c r="AP22" i="22" s="1"/>
  <c r="E22" i="46"/>
  <c r="D22" i="46" s="1"/>
  <c r="BB22" i="22" s="1"/>
  <c r="G22" i="46"/>
  <c r="F22" i="46" s="1"/>
  <c r="BD22" i="22" s="1"/>
  <c r="E22" i="43"/>
  <c r="D22" i="43" s="1"/>
  <c r="AR22" i="22" s="1"/>
  <c r="G22" i="43"/>
  <c r="F22" i="43" s="1"/>
  <c r="AT22" i="22" s="1"/>
  <c r="AZ23" i="22"/>
  <c r="BA23" i="22"/>
  <c r="BB23" i="22"/>
  <c r="BC23" i="22"/>
  <c r="BD23" i="22"/>
  <c r="BE23" i="22"/>
  <c r="AP23" i="22"/>
  <c r="AR23" i="22"/>
  <c r="AT23" i="22"/>
  <c r="BH23" i="22" s="1"/>
  <c r="AZ24" i="22"/>
  <c r="BA24" i="22"/>
  <c r="BB24" i="22"/>
  <c r="AR24" i="22"/>
  <c r="BC24" i="22"/>
  <c r="BD24" i="22"/>
  <c r="BE24" i="22"/>
  <c r="AP24" i="22"/>
  <c r="AT24" i="22"/>
  <c r="AZ25" i="22"/>
  <c r="AP25" i="22"/>
  <c r="BA25" i="22"/>
  <c r="BB25" i="22"/>
  <c r="AR25" i="22"/>
  <c r="BC25" i="22"/>
  <c r="BD25" i="22"/>
  <c r="AT25" i="22"/>
  <c r="BE25" i="22"/>
  <c r="AZ26" i="22"/>
  <c r="AP26" i="22"/>
  <c r="BA26" i="22"/>
  <c r="BB26" i="22"/>
  <c r="BC26" i="22"/>
  <c r="BD26" i="22"/>
  <c r="AT26" i="22"/>
  <c r="BE26" i="22"/>
  <c r="AR26" i="22"/>
  <c r="AZ27" i="22"/>
  <c r="BA27" i="22"/>
  <c r="BB27" i="22"/>
  <c r="BC27" i="22"/>
  <c r="BD27" i="22"/>
  <c r="BE27" i="22"/>
  <c r="AP27" i="22"/>
  <c r="AR27" i="22"/>
  <c r="AW27" i="22" s="1"/>
  <c r="AT27" i="22"/>
  <c r="AZ28" i="22"/>
  <c r="BA28" i="22"/>
  <c r="BB28" i="22"/>
  <c r="AR28" i="22"/>
  <c r="BC28" i="22"/>
  <c r="BD28" i="22"/>
  <c r="BE28" i="22"/>
  <c r="AP28" i="22"/>
  <c r="AT28" i="22"/>
  <c r="AZ29" i="22"/>
  <c r="AP29" i="22"/>
  <c r="BA29" i="22"/>
  <c r="BB29" i="22"/>
  <c r="AR29" i="22"/>
  <c r="BC29" i="22"/>
  <c r="BD29" i="22"/>
  <c r="AT29" i="22"/>
  <c r="BE29" i="22"/>
  <c r="AZ30" i="22"/>
  <c r="AP30" i="22"/>
  <c r="BA30" i="22"/>
  <c r="BB30" i="22"/>
  <c r="BC30" i="22"/>
  <c r="BD30" i="22"/>
  <c r="BE30" i="22"/>
  <c r="AR30" i="22"/>
  <c r="AT30" i="22"/>
  <c r="AZ31" i="22"/>
  <c r="BA31" i="22"/>
  <c r="BB31" i="22"/>
  <c r="BC31" i="22"/>
  <c r="BD31" i="22"/>
  <c r="BE31" i="22"/>
  <c r="AP31" i="22"/>
  <c r="AR31" i="22"/>
  <c r="AT31" i="22"/>
  <c r="AZ32" i="22"/>
  <c r="BA32" i="22"/>
  <c r="BB32" i="22"/>
  <c r="AR32" i="22"/>
  <c r="BC32" i="22"/>
  <c r="BD32" i="22"/>
  <c r="BE32" i="22"/>
  <c r="AP32" i="22"/>
  <c r="AT32" i="22"/>
  <c r="AZ33" i="22"/>
  <c r="AP33" i="22"/>
  <c r="BA33" i="22"/>
  <c r="BB33" i="22"/>
  <c r="AR33" i="22"/>
  <c r="BC33" i="22"/>
  <c r="BD33" i="22"/>
  <c r="AT33" i="22"/>
  <c r="BE33" i="22"/>
  <c r="AZ34" i="22"/>
  <c r="AP34" i="22"/>
  <c r="BA34" i="22"/>
  <c r="BB34" i="22"/>
  <c r="BC34" i="22"/>
  <c r="BD34" i="22"/>
  <c r="AT34" i="22"/>
  <c r="BE34" i="22"/>
  <c r="AR34" i="22"/>
  <c r="AZ35" i="22"/>
  <c r="BA35" i="22"/>
  <c r="BB35" i="22"/>
  <c r="BC35" i="22"/>
  <c r="BD35" i="22"/>
  <c r="BE35" i="22"/>
  <c r="AP35" i="22"/>
  <c r="AR35" i="22"/>
  <c r="AT35" i="22"/>
  <c r="AZ36" i="22"/>
  <c r="BA36" i="22"/>
  <c r="BB36" i="22"/>
  <c r="AR36" i="22"/>
  <c r="BC36" i="22"/>
  <c r="BD36" i="22"/>
  <c r="BE36" i="22"/>
  <c r="AP36" i="22"/>
  <c r="AT36" i="22"/>
  <c r="AZ37" i="22"/>
  <c r="AP37" i="22"/>
  <c r="BA37" i="22"/>
  <c r="BB37" i="22"/>
  <c r="AR37" i="22"/>
  <c r="BC37" i="22"/>
  <c r="BD37" i="22"/>
  <c r="AT37" i="22"/>
  <c r="BE37" i="22"/>
  <c r="AZ38" i="22"/>
  <c r="AP38" i="22"/>
  <c r="BA38" i="22"/>
  <c r="BB38" i="22"/>
  <c r="BC38" i="22"/>
  <c r="BD38" i="22"/>
  <c r="BE38" i="22"/>
  <c r="AR38" i="22"/>
  <c r="AT38" i="22"/>
  <c r="AZ39" i="22"/>
  <c r="BA39" i="22"/>
  <c r="BB39" i="22"/>
  <c r="BC39" i="22"/>
  <c r="BD39" i="22"/>
  <c r="BE39" i="22"/>
  <c r="AP39" i="22"/>
  <c r="AR39" i="22"/>
  <c r="AW39" i="22" s="1"/>
  <c r="AT39" i="22"/>
  <c r="C40" i="46"/>
  <c r="B40" i="46" s="1"/>
  <c r="AZ40" i="22" s="1"/>
  <c r="E40" i="46"/>
  <c r="D40" i="46" s="1"/>
  <c r="BB40" i="22" s="1"/>
  <c r="E40" i="43"/>
  <c r="D40" i="43" s="1"/>
  <c r="G40" i="46"/>
  <c r="F40" i="46" s="1"/>
  <c r="BD40" i="22" s="1"/>
  <c r="C40" i="43"/>
  <c r="B40" i="43" s="1"/>
  <c r="AP40" i="22" s="1"/>
  <c r="G40" i="43"/>
  <c r="AZ41" i="22"/>
  <c r="AP41" i="22"/>
  <c r="BA41" i="22"/>
  <c r="BB41" i="22"/>
  <c r="AR41" i="22"/>
  <c r="BC41" i="22"/>
  <c r="BD41" i="22"/>
  <c r="AT41" i="22"/>
  <c r="BE41" i="22"/>
  <c r="AZ42" i="22"/>
  <c r="AP42" i="22"/>
  <c r="BA42" i="22"/>
  <c r="BB42" i="22"/>
  <c r="BC42" i="22"/>
  <c r="BD42" i="22"/>
  <c r="AT42" i="22"/>
  <c r="BE42" i="22"/>
  <c r="AR42" i="22"/>
  <c r="AZ43" i="22"/>
  <c r="BA43" i="22"/>
  <c r="BB43" i="22"/>
  <c r="BC43" i="22"/>
  <c r="BD43" i="22"/>
  <c r="BE43" i="22"/>
  <c r="AP43" i="22"/>
  <c r="AR43" i="22"/>
  <c r="AT43" i="22"/>
  <c r="BH43" i="22" s="1"/>
  <c r="AZ44" i="22"/>
  <c r="BA44" i="22"/>
  <c r="BB44" i="22"/>
  <c r="AR44" i="22"/>
  <c r="BC44" i="22"/>
  <c r="BD44" i="22"/>
  <c r="BE44" i="22"/>
  <c r="AP44" i="22"/>
  <c r="AT44" i="22"/>
  <c r="AZ45" i="22"/>
  <c r="AP45" i="22"/>
  <c r="BA45" i="22"/>
  <c r="BB45" i="22"/>
  <c r="BC45" i="22"/>
  <c r="BD45" i="22"/>
  <c r="AT45" i="22"/>
  <c r="BE45" i="22"/>
  <c r="AR45" i="22"/>
  <c r="AZ46" i="22"/>
  <c r="BF46" i="22" s="1"/>
  <c r="AP46" i="22"/>
  <c r="BA46" i="22"/>
  <c r="BB46" i="22"/>
  <c r="BC46" i="22"/>
  <c r="BD46" i="22"/>
  <c r="BE46" i="22"/>
  <c r="AR46" i="22"/>
  <c r="AT46" i="22"/>
  <c r="AZ47" i="22"/>
  <c r="BA47" i="22"/>
  <c r="BB47" i="22"/>
  <c r="BC47" i="22"/>
  <c r="BD47" i="22"/>
  <c r="BE47" i="22"/>
  <c r="AP47" i="22"/>
  <c r="AR47" i="22"/>
  <c r="AT47" i="22"/>
  <c r="AZ48" i="22"/>
  <c r="BA48" i="22"/>
  <c r="BB48" i="22"/>
  <c r="AR48" i="22"/>
  <c r="BC48" i="22"/>
  <c r="BD48" i="22"/>
  <c r="BE48" i="22"/>
  <c r="AP48" i="22"/>
  <c r="AT48" i="22"/>
  <c r="AZ49" i="22"/>
  <c r="AP49" i="22"/>
  <c r="BA49" i="22"/>
  <c r="BB49" i="22"/>
  <c r="BC49" i="22"/>
  <c r="BD49" i="22"/>
  <c r="BE49" i="22"/>
  <c r="AR49" i="22"/>
  <c r="AT49" i="22"/>
  <c r="C50" i="46"/>
  <c r="BA50" i="22" s="1"/>
  <c r="C50" i="43"/>
  <c r="B50" i="43" s="1"/>
  <c r="E50" i="46"/>
  <c r="D50" i="46" s="1"/>
  <c r="BB50" i="22" s="1"/>
  <c r="G50" i="46"/>
  <c r="G50" i="43"/>
  <c r="F50" i="43" s="1"/>
  <c r="E50" i="43"/>
  <c r="D50" i="43" s="1"/>
  <c r="AR50" i="22" s="1"/>
  <c r="C51" i="46"/>
  <c r="BA51" i="22" s="1"/>
  <c r="E51" i="43"/>
  <c r="AS51" i="22" s="1"/>
  <c r="AZ52" i="22"/>
  <c r="BA52" i="22"/>
  <c r="BB52" i="22"/>
  <c r="AR52" i="22"/>
  <c r="BC52" i="22"/>
  <c r="BD52" i="22"/>
  <c r="BE52" i="22"/>
  <c r="AP52" i="22"/>
  <c r="AV52" i="22" s="1"/>
  <c r="AT52" i="22"/>
  <c r="AZ53" i="22"/>
  <c r="AP53" i="22"/>
  <c r="BA53" i="22"/>
  <c r="BB53" i="22"/>
  <c r="BC53" i="22"/>
  <c r="BD53" i="22"/>
  <c r="BE53" i="22"/>
  <c r="AR53" i="22"/>
  <c r="AT53" i="22"/>
  <c r="AZ54" i="22"/>
  <c r="AP54" i="22"/>
  <c r="BA54" i="22"/>
  <c r="BB54" i="22"/>
  <c r="BC54" i="22"/>
  <c r="BD54" i="22"/>
  <c r="BE54" i="22"/>
  <c r="AR54" i="22"/>
  <c r="AT54" i="22"/>
  <c r="E50" i="37"/>
  <c r="AG6" i="22"/>
  <c r="AH6" i="22"/>
  <c r="AW6" i="22" s="1"/>
  <c r="AI6" i="22"/>
  <c r="AJ6" i="22"/>
  <c r="AK6" i="22"/>
  <c r="AG7" i="22"/>
  <c r="AH7" i="22"/>
  <c r="AW7" i="22" s="1"/>
  <c r="AI7" i="22"/>
  <c r="AJ7" i="22"/>
  <c r="AK7" i="22"/>
  <c r="AG8" i="22"/>
  <c r="AH8" i="22"/>
  <c r="AW8" i="22" s="1"/>
  <c r="AI8" i="22"/>
  <c r="AJ8" i="22"/>
  <c r="AK8" i="22"/>
  <c r="AG9" i="22"/>
  <c r="AH9" i="22"/>
  <c r="AW9" i="22" s="1"/>
  <c r="AI9" i="22"/>
  <c r="AJ9" i="22"/>
  <c r="AX9" i="22" s="1"/>
  <c r="AK9" i="22"/>
  <c r="AG10" i="22"/>
  <c r="AH10" i="22"/>
  <c r="AI10" i="22"/>
  <c r="AJ10" i="22"/>
  <c r="AK10" i="22"/>
  <c r="AG11" i="22"/>
  <c r="AH11" i="22"/>
  <c r="AW11" i="22" s="1"/>
  <c r="AI11" i="22"/>
  <c r="AJ11" i="22"/>
  <c r="AK11" i="22"/>
  <c r="AG12" i="22"/>
  <c r="AH12" i="22"/>
  <c r="AI12" i="22"/>
  <c r="AJ12" i="22"/>
  <c r="AK12" i="22"/>
  <c r="AG13" i="22"/>
  <c r="AH13" i="22"/>
  <c r="AI13" i="22"/>
  <c r="AJ13" i="22"/>
  <c r="AK13" i="22"/>
  <c r="AG14" i="22"/>
  <c r="AH14" i="22"/>
  <c r="AI14" i="22"/>
  <c r="AJ14" i="22"/>
  <c r="AK14" i="22"/>
  <c r="AG15" i="22"/>
  <c r="AH15" i="22"/>
  <c r="AW15" i="22" s="1"/>
  <c r="AI15" i="22"/>
  <c r="AJ15" i="22"/>
  <c r="AK15" i="22"/>
  <c r="AG16" i="22"/>
  <c r="AH16" i="22"/>
  <c r="AW16" i="22" s="1"/>
  <c r="AI16" i="22"/>
  <c r="AJ16" i="22"/>
  <c r="AK16" i="22"/>
  <c r="AG17" i="22"/>
  <c r="AH17" i="22"/>
  <c r="AI17" i="22"/>
  <c r="AJ17" i="22"/>
  <c r="AK17" i="22"/>
  <c r="AG18" i="22"/>
  <c r="AH18" i="22"/>
  <c r="AI18" i="22"/>
  <c r="AJ18" i="22"/>
  <c r="AK18" i="22"/>
  <c r="AG19" i="22"/>
  <c r="AH19" i="22"/>
  <c r="AW19" i="22" s="1"/>
  <c r="AI19" i="22"/>
  <c r="AJ19" i="22"/>
  <c r="AK19" i="22"/>
  <c r="AG20" i="22"/>
  <c r="AH20" i="22"/>
  <c r="AW20" i="22" s="1"/>
  <c r="AI20" i="22"/>
  <c r="AJ20" i="22"/>
  <c r="AK20" i="22"/>
  <c r="AG21" i="22"/>
  <c r="AH21" i="22"/>
  <c r="AI21" i="22"/>
  <c r="AJ21" i="22"/>
  <c r="AK21" i="22"/>
  <c r="C22" i="37"/>
  <c r="AG22" i="22" s="1"/>
  <c r="E22" i="37"/>
  <c r="AI22" i="22" s="1"/>
  <c r="G22" i="37"/>
  <c r="AG23" i="22"/>
  <c r="AH23" i="22"/>
  <c r="AI23" i="22"/>
  <c r="AJ23" i="22"/>
  <c r="AK23" i="22"/>
  <c r="AG24" i="22"/>
  <c r="AH24" i="22"/>
  <c r="AI24" i="22"/>
  <c r="AJ24" i="22"/>
  <c r="AK24" i="22"/>
  <c r="AG25" i="22"/>
  <c r="AH25" i="22"/>
  <c r="AI25" i="22"/>
  <c r="AJ25" i="22"/>
  <c r="AK25" i="22"/>
  <c r="AG26" i="22"/>
  <c r="AH26" i="22"/>
  <c r="AI26" i="22"/>
  <c r="AJ26" i="22"/>
  <c r="AK26" i="22"/>
  <c r="AG27" i="22"/>
  <c r="AH27" i="22"/>
  <c r="AI27" i="22"/>
  <c r="AJ27" i="22"/>
  <c r="AK27" i="22"/>
  <c r="AG28" i="22"/>
  <c r="AH28" i="22"/>
  <c r="AI28" i="22"/>
  <c r="AJ28" i="22"/>
  <c r="AK28" i="22"/>
  <c r="AG29" i="22"/>
  <c r="AH29" i="22"/>
  <c r="AW29" i="22" s="1"/>
  <c r="AI29" i="22"/>
  <c r="AJ29" i="22"/>
  <c r="AK29" i="22"/>
  <c r="AG30" i="22"/>
  <c r="AH30" i="22"/>
  <c r="AI30" i="22"/>
  <c r="AJ30" i="22"/>
  <c r="AK30" i="22"/>
  <c r="AG31" i="22"/>
  <c r="AH31" i="22"/>
  <c r="AI31" i="22"/>
  <c r="AJ31" i="22"/>
  <c r="AK31" i="22"/>
  <c r="AG32" i="22"/>
  <c r="AH32" i="22"/>
  <c r="AI32" i="22"/>
  <c r="AJ32" i="22"/>
  <c r="AK32" i="22"/>
  <c r="AG33" i="22"/>
  <c r="AH33" i="22"/>
  <c r="AW33" i="22" s="1"/>
  <c r="AI33" i="22"/>
  <c r="AJ33" i="22"/>
  <c r="AK33" i="22"/>
  <c r="AG34" i="22"/>
  <c r="AH34" i="22"/>
  <c r="AI34" i="22"/>
  <c r="AJ34" i="22"/>
  <c r="AK34" i="22"/>
  <c r="AG35" i="22"/>
  <c r="AH35" i="22"/>
  <c r="AI35" i="22"/>
  <c r="AJ35" i="22"/>
  <c r="AK35" i="22"/>
  <c r="AG36" i="22"/>
  <c r="AH36" i="22"/>
  <c r="AI36" i="22"/>
  <c r="AJ36" i="22"/>
  <c r="AX36" i="22" s="1"/>
  <c r="AK36" i="22"/>
  <c r="AG37" i="22"/>
  <c r="AH37" i="22"/>
  <c r="AW37" i="22" s="1"/>
  <c r="AI37" i="22"/>
  <c r="AJ37" i="22"/>
  <c r="AK37" i="22"/>
  <c r="AG38" i="22"/>
  <c r="AH38" i="22"/>
  <c r="AW38" i="22" s="1"/>
  <c r="AI38" i="22"/>
  <c r="AJ38" i="22"/>
  <c r="AK38" i="22"/>
  <c r="AG39" i="22"/>
  <c r="AH39" i="22"/>
  <c r="AI39" i="22"/>
  <c r="AJ39" i="22"/>
  <c r="AK39" i="22"/>
  <c r="C40" i="37"/>
  <c r="AG40" i="22" s="1"/>
  <c r="E40" i="37"/>
  <c r="G40" i="37"/>
  <c r="AG41" i="22"/>
  <c r="AH41" i="22"/>
  <c r="AW41" i="22" s="1"/>
  <c r="AI41" i="22"/>
  <c r="AJ41" i="22"/>
  <c r="AK41" i="22"/>
  <c r="AG42" i="22"/>
  <c r="AH42" i="22"/>
  <c r="AI42" i="22"/>
  <c r="AJ42" i="22"/>
  <c r="AK42" i="22"/>
  <c r="AG43" i="22"/>
  <c r="AH43" i="22"/>
  <c r="AW43" i="22" s="1"/>
  <c r="AI43" i="22"/>
  <c r="AJ43" i="22"/>
  <c r="AK43" i="22"/>
  <c r="AG44" i="22"/>
  <c r="AH44" i="22"/>
  <c r="AI44" i="22"/>
  <c r="AJ44" i="22"/>
  <c r="AK44" i="22"/>
  <c r="AG45" i="22"/>
  <c r="AH45" i="22"/>
  <c r="AM45" i="22" s="1"/>
  <c r="AI45" i="22"/>
  <c r="AJ45" i="22"/>
  <c r="AK45" i="22"/>
  <c r="AG46" i="22"/>
  <c r="AH46" i="22"/>
  <c r="AW46" i="22" s="1"/>
  <c r="AI46" i="22"/>
  <c r="AJ46" i="22"/>
  <c r="AK46" i="22"/>
  <c r="AG47" i="22"/>
  <c r="AH47" i="22"/>
  <c r="AI47" i="22"/>
  <c r="AJ47" i="22"/>
  <c r="AK47" i="22"/>
  <c r="AG48" i="22"/>
  <c r="AH48" i="22"/>
  <c r="AI48" i="22"/>
  <c r="AJ48" i="22"/>
  <c r="AK48" i="22"/>
  <c r="AG49" i="22"/>
  <c r="AH49" i="22"/>
  <c r="AW49" i="22" s="1"/>
  <c r="AI49" i="22"/>
  <c r="AJ49" i="22"/>
  <c r="AX49" i="22" s="1"/>
  <c r="AK49" i="22"/>
  <c r="C50" i="37"/>
  <c r="G50" i="37"/>
  <c r="F50" i="37" s="1"/>
  <c r="AG52" i="22"/>
  <c r="AH52" i="22"/>
  <c r="AI52" i="22"/>
  <c r="AJ52" i="22"/>
  <c r="AK52" i="22"/>
  <c r="AG53" i="22"/>
  <c r="AH53" i="22"/>
  <c r="AW53" i="22" s="1"/>
  <c r="AI53" i="22"/>
  <c r="AJ53" i="22"/>
  <c r="AK53" i="22"/>
  <c r="AG54" i="22"/>
  <c r="AH54" i="22"/>
  <c r="AW54" i="22" s="1"/>
  <c r="AI54" i="22"/>
  <c r="AJ54" i="22"/>
  <c r="AK54" i="22"/>
  <c r="AW48" i="22"/>
  <c r="AX6" i="22"/>
  <c r="AF7" i="22"/>
  <c r="AF8" i="22"/>
  <c r="AV8" i="22" s="1"/>
  <c r="AF9" i="22"/>
  <c r="AV9" i="22" s="1"/>
  <c r="AF10" i="22"/>
  <c r="AV10" i="22" s="1"/>
  <c r="AF11" i="22"/>
  <c r="AV11" i="22" s="1"/>
  <c r="AF12" i="22"/>
  <c r="AV12" i="22" s="1"/>
  <c r="AF13" i="22"/>
  <c r="AV13" i="22" s="1"/>
  <c r="AF14" i="22"/>
  <c r="AV14" i="22" s="1"/>
  <c r="AF15" i="22"/>
  <c r="AF16" i="22"/>
  <c r="AV16" i="22" s="1"/>
  <c r="AF17" i="22"/>
  <c r="AV17" i="22" s="1"/>
  <c r="AF18" i="22"/>
  <c r="AV18" i="22" s="1"/>
  <c r="AF19" i="22"/>
  <c r="AV19" i="22" s="1"/>
  <c r="AF20" i="22"/>
  <c r="AF21" i="22"/>
  <c r="AV21" i="22" s="1"/>
  <c r="B22" i="37"/>
  <c r="AF22" i="22" s="1"/>
  <c r="AF23" i="22"/>
  <c r="AV23" i="22" s="1"/>
  <c r="AF24" i="22"/>
  <c r="AV24" i="22" s="1"/>
  <c r="AF25" i="22"/>
  <c r="AV25" i="22" s="1"/>
  <c r="AF26" i="22"/>
  <c r="AF27" i="22"/>
  <c r="AV27" i="22" s="1"/>
  <c r="AF28" i="22"/>
  <c r="AF29" i="22"/>
  <c r="AV29" i="22" s="1"/>
  <c r="AF30" i="22"/>
  <c r="AF31" i="22"/>
  <c r="AF32" i="22"/>
  <c r="AF33" i="22"/>
  <c r="AV33" i="22" s="1"/>
  <c r="AF34" i="22"/>
  <c r="AF35" i="22"/>
  <c r="AV35" i="22" s="1"/>
  <c r="AF36" i="22"/>
  <c r="AF37" i="22"/>
  <c r="AV37" i="22" s="1"/>
  <c r="AF38" i="22"/>
  <c r="AF39" i="22"/>
  <c r="AV39" i="22" s="1"/>
  <c r="AF41" i="22"/>
  <c r="AV41" i="22" s="1"/>
  <c r="AF42" i="22"/>
  <c r="AF43" i="22"/>
  <c r="AV43" i="22" s="1"/>
  <c r="AF44" i="22"/>
  <c r="AV44" i="22"/>
  <c r="AF45" i="22"/>
  <c r="AV45" i="22"/>
  <c r="AF46" i="22"/>
  <c r="AV46" i="22"/>
  <c r="AF47" i="22"/>
  <c r="AF48" i="22"/>
  <c r="AF49" i="22"/>
  <c r="AV49" i="22"/>
  <c r="AF52" i="22"/>
  <c r="AF53" i="22"/>
  <c r="AF54" i="22"/>
  <c r="AV54" i="22"/>
  <c r="AF6" i="22"/>
  <c r="AV6" i="22"/>
  <c r="AX7" i="22"/>
  <c r="AW13" i="22"/>
  <c r="AV15" i="22"/>
  <c r="AW17" i="22"/>
  <c r="AW21" i="22"/>
  <c r="AW25" i="22"/>
  <c r="AX25" i="22"/>
  <c r="AX26" i="22"/>
  <c r="AX29" i="22"/>
  <c r="AW31" i="22"/>
  <c r="AX33" i="22"/>
  <c r="AX34" i="22"/>
  <c r="AX37" i="22"/>
  <c r="AX45" i="22"/>
  <c r="AV47" i="22"/>
  <c r="AW47" i="22"/>
  <c r="AW52" i="22"/>
  <c r="D22" i="37"/>
  <c r="AH22" i="22" s="1"/>
  <c r="AW22" i="22" s="1"/>
  <c r="F26" i="44"/>
  <c r="J19" i="44"/>
  <c r="I19" i="44"/>
  <c r="I20" i="44"/>
  <c r="J20" i="44"/>
  <c r="I21" i="44"/>
  <c r="J21" i="44"/>
  <c r="I22" i="44"/>
  <c r="J22" i="44"/>
  <c r="I23" i="44"/>
  <c r="J23" i="44"/>
  <c r="I24" i="44"/>
  <c r="J24" i="44"/>
  <c r="J18" i="44"/>
  <c r="I18" i="44"/>
  <c r="Y24" i="41"/>
  <c r="Y23" i="41"/>
  <c r="AA15" i="41"/>
  <c r="AA16" i="41"/>
  <c r="AA17" i="41"/>
  <c r="AA18" i="41"/>
  <c r="AA19" i="41"/>
  <c r="AA20" i="41"/>
  <c r="AA14" i="41"/>
  <c r="AG3" i="41"/>
  <c r="AH3" i="41"/>
  <c r="AI3" i="41"/>
  <c r="AG4" i="41"/>
  <c r="AH4" i="41"/>
  <c r="AI4" i="41"/>
  <c r="AG5" i="41"/>
  <c r="AH5" i="41"/>
  <c r="AI5" i="41"/>
  <c r="AG7" i="41"/>
  <c r="AH7" i="41"/>
  <c r="AI7" i="41"/>
  <c r="AG8" i="41"/>
  <c r="AH8" i="41"/>
  <c r="AI8" i="41"/>
  <c r="T13" i="44"/>
  <c r="U13" i="44" s="1"/>
  <c r="M13" i="44"/>
  <c r="T12" i="44"/>
  <c r="U12" i="44" s="1"/>
  <c r="M12" i="44"/>
  <c r="T11" i="44"/>
  <c r="U11" i="44" s="1"/>
  <c r="M11" i="44"/>
  <c r="T10" i="44"/>
  <c r="U10" i="44" s="1"/>
  <c r="M10" i="44"/>
  <c r="T9" i="44"/>
  <c r="U9" i="44" s="1"/>
  <c r="M9" i="44"/>
  <c r="T8" i="44"/>
  <c r="U8" i="44" s="1"/>
  <c r="M8" i="44"/>
  <c r="T7" i="44"/>
  <c r="U7" i="44" s="1"/>
  <c r="M7" i="44"/>
  <c r="T6" i="44"/>
  <c r="U6" i="44" s="1"/>
  <c r="M6" i="44"/>
  <c r="T5" i="44"/>
  <c r="U5" i="44" s="1"/>
  <c r="M5" i="44"/>
  <c r="T4" i="44"/>
  <c r="U4" i="44" s="1"/>
  <c r="M4" i="44"/>
  <c r="T3" i="44"/>
  <c r="U3" i="44" s="1"/>
  <c r="M3" i="44"/>
  <c r="AQ54" i="22"/>
  <c r="AS54" i="22"/>
  <c r="AU54" i="22"/>
  <c r="AQ7" i="22"/>
  <c r="AS7" i="22"/>
  <c r="AU7" i="22"/>
  <c r="AQ8" i="22"/>
  <c r="AS8" i="22"/>
  <c r="AU8" i="22"/>
  <c r="AQ9" i="22"/>
  <c r="AS9" i="22"/>
  <c r="AU9" i="22"/>
  <c r="AQ10" i="22"/>
  <c r="AS10" i="22"/>
  <c r="AU10" i="22"/>
  <c r="AQ11" i="22"/>
  <c r="AS11" i="22"/>
  <c r="AU11" i="22"/>
  <c r="AQ12" i="22"/>
  <c r="AS12" i="22"/>
  <c r="AU12" i="22"/>
  <c r="AQ13" i="22"/>
  <c r="AS13" i="22"/>
  <c r="AU13" i="22"/>
  <c r="AQ14" i="22"/>
  <c r="AS14" i="22"/>
  <c r="AU14" i="22"/>
  <c r="AQ15" i="22"/>
  <c r="AS15" i="22"/>
  <c r="AU15" i="22"/>
  <c r="AQ16" i="22"/>
  <c r="AS16" i="22"/>
  <c r="AU16" i="22"/>
  <c r="AQ17" i="22"/>
  <c r="AS17" i="22"/>
  <c r="AU17" i="22"/>
  <c r="AQ18" i="22"/>
  <c r="AS18" i="22"/>
  <c r="AU18" i="22"/>
  <c r="AQ19" i="22"/>
  <c r="AS19" i="22"/>
  <c r="AU19" i="22"/>
  <c r="AQ20" i="22"/>
  <c r="AS20" i="22"/>
  <c r="AU20" i="22"/>
  <c r="AQ21" i="22"/>
  <c r="AS21" i="22"/>
  <c r="AU21" i="22"/>
  <c r="AQ23" i="22"/>
  <c r="AS23" i="22"/>
  <c r="AU23" i="22"/>
  <c r="AQ24" i="22"/>
  <c r="AS24" i="22"/>
  <c r="AU24" i="22"/>
  <c r="AQ25" i="22"/>
  <c r="AS25" i="22"/>
  <c r="AU25" i="22"/>
  <c r="AQ26" i="22"/>
  <c r="AS26" i="22"/>
  <c r="AU26" i="22"/>
  <c r="AQ27" i="22"/>
  <c r="AS27" i="22"/>
  <c r="AU27" i="22"/>
  <c r="AQ28" i="22"/>
  <c r="AS28" i="22"/>
  <c r="AU28" i="22"/>
  <c r="AQ29" i="22"/>
  <c r="AS29" i="22"/>
  <c r="AU29" i="22"/>
  <c r="AQ30" i="22"/>
  <c r="AS30" i="22"/>
  <c r="AU30" i="22"/>
  <c r="AQ31" i="22"/>
  <c r="AS31" i="22"/>
  <c r="AU31" i="22"/>
  <c r="AQ32" i="22"/>
  <c r="AS32" i="22"/>
  <c r="AU32" i="22"/>
  <c r="AQ33" i="22"/>
  <c r="AS33" i="22"/>
  <c r="AU33" i="22"/>
  <c r="AQ34" i="22"/>
  <c r="AS34" i="22"/>
  <c r="AU34" i="22"/>
  <c r="AQ35" i="22"/>
  <c r="AS35" i="22"/>
  <c r="AU35" i="22"/>
  <c r="AQ36" i="22"/>
  <c r="AS36" i="22"/>
  <c r="AU36" i="22"/>
  <c r="AQ37" i="22"/>
  <c r="AS37" i="22"/>
  <c r="AU37" i="22"/>
  <c r="AQ38" i="22"/>
  <c r="AS38" i="22"/>
  <c r="AU38" i="22"/>
  <c r="AQ39" i="22"/>
  <c r="AS39" i="22"/>
  <c r="AU39" i="22"/>
  <c r="AQ41" i="22"/>
  <c r="AS41" i="22"/>
  <c r="AU41" i="22"/>
  <c r="AQ42" i="22"/>
  <c r="AS42" i="22"/>
  <c r="AU42" i="22"/>
  <c r="AQ43" i="22"/>
  <c r="AS43" i="22"/>
  <c r="AU43" i="22"/>
  <c r="AQ44" i="22"/>
  <c r="AS44" i="22"/>
  <c r="AU44" i="22"/>
  <c r="AQ45" i="22"/>
  <c r="AS45" i="22"/>
  <c r="AU45" i="22"/>
  <c r="AQ46" i="22"/>
  <c r="AS46" i="22"/>
  <c r="AU46" i="22"/>
  <c r="AQ47" i="22"/>
  <c r="AS47" i="22"/>
  <c r="AU47" i="22"/>
  <c r="AQ48" i="22"/>
  <c r="AS48" i="22"/>
  <c r="AU48" i="22"/>
  <c r="AQ49" i="22"/>
  <c r="AS49" i="22"/>
  <c r="AU49" i="22"/>
  <c r="AQ52" i="22"/>
  <c r="AS52" i="22"/>
  <c r="AU52" i="22"/>
  <c r="AQ53" i="22"/>
  <c r="AS53" i="22"/>
  <c r="AU53" i="22"/>
  <c r="AQ6" i="22"/>
  <c r="AS6" i="22"/>
  <c r="AU6" i="22"/>
  <c r="AS40" i="22"/>
  <c r="AU50" i="22"/>
  <c r="AS50" i="22"/>
  <c r="AQ50" i="22"/>
  <c r="AQ40" i="22"/>
  <c r="AQ22" i="22"/>
  <c r="O52" i="42"/>
  <c r="N52" i="42"/>
  <c r="M52" i="42"/>
  <c r="L52" i="42"/>
  <c r="K52" i="42"/>
  <c r="O51" i="42"/>
  <c r="N51" i="42"/>
  <c r="M51" i="42"/>
  <c r="L51" i="42"/>
  <c r="K51" i="42"/>
  <c r="O50" i="42"/>
  <c r="N50" i="42"/>
  <c r="J48" i="42"/>
  <c r="I48" i="42"/>
  <c r="H48" i="42"/>
  <c r="G48" i="42"/>
  <c r="F48" i="42"/>
  <c r="N48" i="42" s="1"/>
  <c r="E48" i="42"/>
  <c r="C48" i="42"/>
  <c r="L48" i="42" s="1"/>
  <c r="B48" i="42"/>
  <c r="O47" i="42"/>
  <c r="N47" i="42"/>
  <c r="M47" i="42"/>
  <c r="L47" i="42"/>
  <c r="K47" i="42"/>
  <c r="O46" i="42"/>
  <c r="N46" i="42"/>
  <c r="M46" i="42"/>
  <c r="L46" i="42"/>
  <c r="K46" i="42"/>
  <c r="O45" i="42"/>
  <c r="N45" i="42"/>
  <c r="O44" i="42"/>
  <c r="N44" i="42"/>
  <c r="O43" i="42"/>
  <c r="N43" i="42"/>
  <c r="O42" i="42"/>
  <c r="N42" i="42"/>
  <c r="M42" i="42"/>
  <c r="L42" i="42"/>
  <c r="K42" i="42"/>
  <c r="O41" i="42"/>
  <c r="N41" i="42"/>
  <c r="O40" i="42"/>
  <c r="N40" i="42"/>
  <c r="O39" i="42"/>
  <c r="N39" i="42"/>
  <c r="M39" i="42"/>
  <c r="L39" i="42"/>
  <c r="K39" i="42"/>
  <c r="J38" i="42"/>
  <c r="I38" i="42"/>
  <c r="H38" i="42"/>
  <c r="G38" i="42"/>
  <c r="F38" i="42"/>
  <c r="O38" i="42" s="1"/>
  <c r="E38" i="42"/>
  <c r="D38" i="42"/>
  <c r="C38" i="42"/>
  <c r="B38" i="42"/>
  <c r="K38" i="42" s="1"/>
  <c r="O37" i="42"/>
  <c r="N37" i="42"/>
  <c r="M37" i="42"/>
  <c r="L37" i="42"/>
  <c r="K37" i="42"/>
  <c r="O36" i="42"/>
  <c r="N36" i="42"/>
  <c r="M36" i="42"/>
  <c r="L36" i="42"/>
  <c r="K36" i="42"/>
  <c r="O35" i="42"/>
  <c r="N35" i="42"/>
  <c r="M35" i="42"/>
  <c r="L35" i="42"/>
  <c r="K35" i="42"/>
  <c r="O34" i="42"/>
  <c r="N34" i="42"/>
  <c r="M34" i="42"/>
  <c r="L34" i="42"/>
  <c r="K34" i="42"/>
  <c r="O33" i="42"/>
  <c r="N33" i="42"/>
  <c r="M33" i="42"/>
  <c r="L33" i="42"/>
  <c r="K33" i="42"/>
  <c r="O32" i="42"/>
  <c r="N32" i="42"/>
  <c r="M32" i="42"/>
  <c r="L32" i="42"/>
  <c r="K32" i="42"/>
  <c r="O31" i="42"/>
  <c r="N31" i="42"/>
  <c r="M31" i="42"/>
  <c r="L31" i="42"/>
  <c r="K31" i="42"/>
  <c r="O30" i="42"/>
  <c r="N30" i="42"/>
  <c r="M30" i="42"/>
  <c r="L30" i="42"/>
  <c r="K30" i="42"/>
  <c r="O29" i="42"/>
  <c r="N29" i="42"/>
  <c r="M29" i="42"/>
  <c r="L29" i="42"/>
  <c r="K29" i="42"/>
  <c r="O28" i="42"/>
  <c r="N28" i="42"/>
  <c r="M28" i="42"/>
  <c r="L28" i="42"/>
  <c r="K28" i="42"/>
  <c r="O27" i="42"/>
  <c r="N27" i="42"/>
  <c r="M27" i="42"/>
  <c r="L27" i="42"/>
  <c r="K27" i="42"/>
  <c r="O26" i="42"/>
  <c r="N26" i="42"/>
  <c r="M26" i="42"/>
  <c r="L26" i="42"/>
  <c r="K26" i="42"/>
  <c r="O25" i="42"/>
  <c r="N25" i="42"/>
  <c r="M25" i="42"/>
  <c r="L25" i="42"/>
  <c r="K25" i="42"/>
  <c r="O24" i="42"/>
  <c r="N24" i="42"/>
  <c r="M24" i="42"/>
  <c r="L24" i="42"/>
  <c r="K24" i="42"/>
  <c r="O23" i="42"/>
  <c r="N23" i="42"/>
  <c r="M23" i="42"/>
  <c r="L23" i="42"/>
  <c r="K23" i="42"/>
  <c r="O22" i="42"/>
  <c r="N22" i="42"/>
  <c r="M22" i="42"/>
  <c r="L22" i="42"/>
  <c r="K22" i="42"/>
  <c r="O21" i="42"/>
  <c r="N21" i="42"/>
  <c r="M21" i="42"/>
  <c r="L21" i="42"/>
  <c r="K21" i="42"/>
  <c r="J20" i="42"/>
  <c r="I20" i="42"/>
  <c r="H20" i="42"/>
  <c r="G20" i="42"/>
  <c r="F20" i="42"/>
  <c r="E20" i="42"/>
  <c r="D20" i="42"/>
  <c r="M20" i="42" s="1"/>
  <c r="C20" i="42"/>
  <c r="B20" i="42"/>
  <c r="K20" i="42" s="1"/>
  <c r="O19" i="42"/>
  <c r="N19" i="42"/>
  <c r="M19" i="42"/>
  <c r="L19" i="42"/>
  <c r="K19" i="42"/>
  <c r="O18" i="42"/>
  <c r="N18" i="42"/>
  <c r="M18" i="42"/>
  <c r="L18" i="42"/>
  <c r="K18" i="42"/>
  <c r="O17" i="42"/>
  <c r="N17" i="42"/>
  <c r="M17" i="42"/>
  <c r="L17" i="42"/>
  <c r="K17" i="42"/>
  <c r="O16" i="42"/>
  <c r="N16" i="42"/>
  <c r="M16" i="42"/>
  <c r="L16" i="42"/>
  <c r="K16" i="42"/>
  <c r="O15" i="42"/>
  <c r="N15" i="42"/>
  <c r="M15" i="42"/>
  <c r="L15" i="42"/>
  <c r="K15" i="42"/>
  <c r="O14" i="42"/>
  <c r="N14" i="42"/>
  <c r="M14" i="42"/>
  <c r="L14" i="42"/>
  <c r="K14" i="42"/>
  <c r="O13" i="42"/>
  <c r="N13" i="42"/>
  <c r="M13" i="42"/>
  <c r="L13" i="42"/>
  <c r="K13" i="42"/>
  <c r="O12" i="42"/>
  <c r="N12" i="42"/>
  <c r="M12" i="42"/>
  <c r="L12" i="42"/>
  <c r="K12" i="42"/>
  <c r="O11" i="42"/>
  <c r="N11" i="42"/>
  <c r="M11" i="42"/>
  <c r="L11" i="42"/>
  <c r="K11" i="42"/>
  <c r="O10" i="42"/>
  <c r="N10" i="42"/>
  <c r="M10" i="42"/>
  <c r="L10" i="42"/>
  <c r="K10" i="42"/>
  <c r="O9" i="42"/>
  <c r="N9" i="42"/>
  <c r="M9" i="42"/>
  <c r="L9" i="42"/>
  <c r="K9" i="42"/>
  <c r="O8" i="42"/>
  <c r="N8" i="42"/>
  <c r="M8" i="42"/>
  <c r="L8" i="42"/>
  <c r="K8" i="42"/>
  <c r="O7" i="42"/>
  <c r="N7" i="42"/>
  <c r="M7" i="42"/>
  <c r="L7" i="42"/>
  <c r="K7" i="42"/>
  <c r="O6" i="42"/>
  <c r="N6" i="42"/>
  <c r="M6" i="42"/>
  <c r="L6" i="42"/>
  <c r="K6" i="42"/>
  <c r="O5" i="42"/>
  <c r="N5" i="42"/>
  <c r="M5" i="42"/>
  <c r="L5" i="42"/>
  <c r="K5" i="42"/>
  <c r="O4" i="42"/>
  <c r="N4" i="42"/>
  <c r="M4" i="42"/>
  <c r="L4" i="42"/>
  <c r="K4" i="42"/>
  <c r="X23" i="41"/>
  <c r="V23" i="41"/>
  <c r="Z15" i="41"/>
  <c r="Z16" i="41"/>
  <c r="Z17" i="41"/>
  <c r="Z18" i="41"/>
  <c r="Z19" i="41"/>
  <c r="Z20" i="41"/>
  <c r="Z14" i="41"/>
  <c r="O61" i="40"/>
  <c r="O62" i="40"/>
  <c r="O63" i="40"/>
  <c r="O64" i="40"/>
  <c r="O65" i="40"/>
  <c r="O66" i="40"/>
  <c r="O60" i="40"/>
  <c r="F48" i="31"/>
  <c r="F49" i="31" s="1"/>
  <c r="E38" i="31"/>
  <c r="F20" i="31"/>
  <c r="R52" i="40"/>
  <c r="Q52" i="40"/>
  <c r="P52" i="40"/>
  <c r="Z52" i="40" s="1"/>
  <c r="O52" i="40"/>
  <c r="Y52" i="40" s="1"/>
  <c r="N52" i="40"/>
  <c r="X52" i="40" s="1"/>
  <c r="M52" i="40"/>
  <c r="L52" i="40"/>
  <c r="K52" i="40"/>
  <c r="R51" i="40"/>
  <c r="Q51" i="40"/>
  <c r="P51" i="40"/>
  <c r="Z51" i="40" s="1"/>
  <c r="O51" i="40"/>
  <c r="Y51" i="40" s="1"/>
  <c r="N51" i="40"/>
  <c r="X51" i="40" s="1"/>
  <c r="M51" i="40"/>
  <c r="L51" i="40"/>
  <c r="K51" i="40"/>
  <c r="R50" i="40"/>
  <c r="Q50" i="40"/>
  <c r="P50" i="40"/>
  <c r="Z50" i="40" s="1"/>
  <c r="O50" i="40"/>
  <c r="Y50" i="40" s="1"/>
  <c r="N50" i="40"/>
  <c r="X50" i="40" s="1"/>
  <c r="J48" i="40"/>
  <c r="R48" i="40" s="1"/>
  <c r="I48" i="40"/>
  <c r="G48" i="40"/>
  <c r="O48" i="40" s="1"/>
  <c r="Y48" i="40" s="1"/>
  <c r="F48" i="40"/>
  <c r="E48" i="40"/>
  <c r="C48" i="40"/>
  <c r="L48" i="40"/>
  <c r="B48" i="40"/>
  <c r="R47" i="40"/>
  <c r="Q47" i="40"/>
  <c r="P47" i="40"/>
  <c r="Z47" i="40" s="1"/>
  <c r="O47" i="40"/>
  <c r="Y47" i="40" s="1"/>
  <c r="N47" i="40"/>
  <c r="X47" i="40" s="1"/>
  <c r="M47" i="40"/>
  <c r="L47" i="40"/>
  <c r="K47" i="40"/>
  <c r="R46" i="40"/>
  <c r="Q46" i="40"/>
  <c r="P46" i="40"/>
  <c r="Z46" i="40" s="1"/>
  <c r="O46" i="40"/>
  <c r="Y46" i="40" s="1"/>
  <c r="N46" i="40"/>
  <c r="X46" i="40" s="1"/>
  <c r="M46" i="40"/>
  <c r="L46" i="40"/>
  <c r="K46" i="40"/>
  <c r="R45" i="40"/>
  <c r="Q45" i="40"/>
  <c r="P45" i="40"/>
  <c r="Z45" i="40" s="1"/>
  <c r="O45" i="40"/>
  <c r="Y45" i="40" s="1"/>
  <c r="N45" i="40"/>
  <c r="X45" i="40" s="1"/>
  <c r="R44" i="40"/>
  <c r="Q44" i="40"/>
  <c r="P44" i="40"/>
  <c r="Z44" i="40" s="1"/>
  <c r="O44" i="40"/>
  <c r="Y44" i="40" s="1"/>
  <c r="N44" i="40"/>
  <c r="X44" i="40" s="1"/>
  <c r="R43" i="40"/>
  <c r="Q43" i="40"/>
  <c r="P43" i="40"/>
  <c r="Z43" i="40" s="1"/>
  <c r="O43" i="40"/>
  <c r="Y43" i="40" s="1"/>
  <c r="N43" i="40"/>
  <c r="X43" i="40" s="1"/>
  <c r="R42" i="40"/>
  <c r="Q42" i="40"/>
  <c r="P42" i="40"/>
  <c r="Z42" i="40" s="1"/>
  <c r="O42" i="40"/>
  <c r="Y42" i="40" s="1"/>
  <c r="N42" i="40"/>
  <c r="X42" i="40" s="1"/>
  <c r="M42" i="40"/>
  <c r="L42" i="40"/>
  <c r="K42" i="40"/>
  <c r="R41" i="40"/>
  <c r="Q41" i="40"/>
  <c r="P41" i="40"/>
  <c r="Z41" i="40" s="1"/>
  <c r="O41" i="40"/>
  <c r="Y41" i="40" s="1"/>
  <c r="N41" i="40"/>
  <c r="X41" i="40" s="1"/>
  <c r="R40" i="40"/>
  <c r="Q40" i="40"/>
  <c r="P40" i="40"/>
  <c r="Z40" i="40" s="1"/>
  <c r="O40" i="40"/>
  <c r="Y40" i="40" s="1"/>
  <c r="N40" i="40"/>
  <c r="X40" i="40" s="1"/>
  <c r="R39" i="40"/>
  <c r="Q39" i="40"/>
  <c r="P39" i="40"/>
  <c r="Z39" i="40" s="1"/>
  <c r="O39" i="40"/>
  <c r="Y39" i="40" s="1"/>
  <c r="N39" i="40"/>
  <c r="X39" i="40" s="1"/>
  <c r="M39" i="40"/>
  <c r="L39" i="40"/>
  <c r="K39" i="40"/>
  <c r="J38" i="40"/>
  <c r="R38" i="40" s="1"/>
  <c r="I38" i="40"/>
  <c r="Q38" i="40" s="1"/>
  <c r="G38" i="40"/>
  <c r="P38" i="40" s="1"/>
  <c r="Z38" i="40" s="1"/>
  <c r="F38" i="40"/>
  <c r="E38" i="40"/>
  <c r="D38" i="40"/>
  <c r="C38" i="40"/>
  <c r="B38" i="40"/>
  <c r="R37" i="40"/>
  <c r="Q37" i="40"/>
  <c r="P37" i="40"/>
  <c r="Z37" i="40" s="1"/>
  <c r="O37" i="40"/>
  <c r="Y37" i="40" s="1"/>
  <c r="N37" i="40"/>
  <c r="X37" i="40" s="1"/>
  <c r="M37" i="40"/>
  <c r="L37" i="40"/>
  <c r="K37" i="40"/>
  <c r="R36" i="40"/>
  <c r="Q36" i="40"/>
  <c r="P36" i="40"/>
  <c r="Z36" i="40" s="1"/>
  <c r="O36" i="40"/>
  <c r="Y36" i="40" s="1"/>
  <c r="N36" i="40"/>
  <c r="X36" i="40" s="1"/>
  <c r="M36" i="40"/>
  <c r="L36" i="40"/>
  <c r="K36" i="40"/>
  <c r="R35" i="40"/>
  <c r="Q35" i="40"/>
  <c r="P35" i="40"/>
  <c r="Z35" i="40" s="1"/>
  <c r="O35" i="40"/>
  <c r="Y35" i="40" s="1"/>
  <c r="N35" i="40"/>
  <c r="X35" i="40" s="1"/>
  <c r="M35" i="40"/>
  <c r="L35" i="40"/>
  <c r="K35" i="40"/>
  <c r="R34" i="40"/>
  <c r="Q34" i="40"/>
  <c r="P34" i="40"/>
  <c r="Z34" i="40" s="1"/>
  <c r="O34" i="40"/>
  <c r="Y34" i="40" s="1"/>
  <c r="N34" i="40"/>
  <c r="X34" i="40" s="1"/>
  <c r="M34" i="40"/>
  <c r="L34" i="40"/>
  <c r="K34" i="40"/>
  <c r="R33" i="40"/>
  <c r="Q33" i="40"/>
  <c r="P33" i="40"/>
  <c r="Z33" i="40" s="1"/>
  <c r="O33" i="40"/>
  <c r="Y33" i="40" s="1"/>
  <c r="N33" i="40"/>
  <c r="X33" i="40" s="1"/>
  <c r="M33" i="40"/>
  <c r="L33" i="40"/>
  <c r="K33" i="40"/>
  <c r="R32" i="40"/>
  <c r="Q32" i="40"/>
  <c r="P32" i="40"/>
  <c r="Z32" i="40" s="1"/>
  <c r="O32" i="40"/>
  <c r="Y32" i="40" s="1"/>
  <c r="N32" i="40"/>
  <c r="X32" i="40" s="1"/>
  <c r="M32" i="40"/>
  <c r="L32" i="40"/>
  <c r="K32" i="40"/>
  <c r="R31" i="40"/>
  <c r="Q31" i="40"/>
  <c r="P31" i="40"/>
  <c r="Z31" i="40"/>
  <c r="O31" i="40"/>
  <c r="Y31" i="40" s="1"/>
  <c r="N31" i="40"/>
  <c r="X31" i="40" s="1"/>
  <c r="M31" i="40"/>
  <c r="L31" i="40"/>
  <c r="K31" i="40"/>
  <c r="R30" i="40"/>
  <c r="Q30" i="40"/>
  <c r="P30" i="40"/>
  <c r="Z30" i="40" s="1"/>
  <c r="O30" i="40"/>
  <c r="Y30" i="40" s="1"/>
  <c r="N30" i="40"/>
  <c r="X30" i="40" s="1"/>
  <c r="M30" i="40"/>
  <c r="L30" i="40"/>
  <c r="K30" i="40"/>
  <c r="R29" i="40"/>
  <c r="Q29" i="40"/>
  <c r="P29" i="40"/>
  <c r="Z29" i="40" s="1"/>
  <c r="O29" i="40"/>
  <c r="Y29" i="40" s="1"/>
  <c r="N29" i="40"/>
  <c r="X29" i="40" s="1"/>
  <c r="M29" i="40"/>
  <c r="L29" i="40"/>
  <c r="K29" i="40"/>
  <c r="R28" i="40"/>
  <c r="Q28" i="40"/>
  <c r="P28" i="40"/>
  <c r="Z28" i="40" s="1"/>
  <c r="O28" i="40"/>
  <c r="Y28" i="40" s="1"/>
  <c r="N28" i="40"/>
  <c r="X28" i="40" s="1"/>
  <c r="M28" i="40"/>
  <c r="L28" i="40"/>
  <c r="K28" i="40"/>
  <c r="R27" i="40"/>
  <c r="Q27" i="40"/>
  <c r="P27" i="40"/>
  <c r="Z27" i="40" s="1"/>
  <c r="O27" i="40"/>
  <c r="Y27" i="40" s="1"/>
  <c r="N27" i="40"/>
  <c r="X27" i="40" s="1"/>
  <c r="M27" i="40"/>
  <c r="L27" i="40"/>
  <c r="K27" i="40"/>
  <c r="R26" i="40"/>
  <c r="Q26" i="40"/>
  <c r="P26" i="40"/>
  <c r="Z26" i="40" s="1"/>
  <c r="O26" i="40"/>
  <c r="Y26" i="40" s="1"/>
  <c r="N26" i="40"/>
  <c r="X26" i="40" s="1"/>
  <c r="M26" i="40"/>
  <c r="L26" i="40"/>
  <c r="K26" i="40"/>
  <c r="R25" i="40"/>
  <c r="Q25" i="40"/>
  <c r="P25" i="40"/>
  <c r="Z25" i="40" s="1"/>
  <c r="O25" i="40"/>
  <c r="Y25" i="40" s="1"/>
  <c r="N25" i="40"/>
  <c r="X25" i="40" s="1"/>
  <c r="M25" i="40"/>
  <c r="L25" i="40"/>
  <c r="K25" i="40"/>
  <c r="R24" i="40"/>
  <c r="Q24" i="40"/>
  <c r="P24" i="40"/>
  <c r="Z24" i="40" s="1"/>
  <c r="O24" i="40"/>
  <c r="Y24" i="40" s="1"/>
  <c r="N24" i="40"/>
  <c r="X24" i="40" s="1"/>
  <c r="M24" i="40"/>
  <c r="L24" i="40"/>
  <c r="K24" i="40"/>
  <c r="R23" i="40"/>
  <c r="Q23" i="40"/>
  <c r="P23" i="40"/>
  <c r="Z23" i="40" s="1"/>
  <c r="O23" i="40"/>
  <c r="Y23" i="40" s="1"/>
  <c r="N23" i="40"/>
  <c r="X23" i="40" s="1"/>
  <c r="M23" i="40"/>
  <c r="L23" i="40"/>
  <c r="K23" i="40"/>
  <c r="R22" i="40"/>
  <c r="Q22" i="40"/>
  <c r="P22" i="40"/>
  <c r="Z22" i="40" s="1"/>
  <c r="O22" i="40"/>
  <c r="Y22" i="40" s="1"/>
  <c r="N22" i="40"/>
  <c r="X22" i="40" s="1"/>
  <c r="M22" i="40"/>
  <c r="L22" i="40"/>
  <c r="K22" i="40"/>
  <c r="R21" i="40"/>
  <c r="Q21" i="40"/>
  <c r="P21" i="40"/>
  <c r="Z21" i="40" s="1"/>
  <c r="O21" i="40"/>
  <c r="Y21" i="40" s="1"/>
  <c r="N21" i="40"/>
  <c r="X21" i="40" s="1"/>
  <c r="M21" i="40"/>
  <c r="L21" i="40"/>
  <c r="K21" i="40"/>
  <c r="J20" i="40"/>
  <c r="I20" i="40"/>
  <c r="G20" i="40"/>
  <c r="F20" i="40"/>
  <c r="F49" i="40" s="1"/>
  <c r="E20" i="40"/>
  <c r="D20" i="40"/>
  <c r="M20" i="40" s="1"/>
  <c r="C20" i="40"/>
  <c r="B20" i="40"/>
  <c r="R19" i="40"/>
  <c r="Q19" i="40"/>
  <c r="P19" i="40"/>
  <c r="O19" i="40"/>
  <c r="N19" i="40"/>
  <c r="M19" i="40"/>
  <c r="L19" i="40"/>
  <c r="K19" i="40"/>
  <c r="R18" i="40"/>
  <c r="Q18" i="40"/>
  <c r="P18" i="40"/>
  <c r="O18" i="40"/>
  <c r="N18" i="40"/>
  <c r="M18" i="40"/>
  <c r="L18" i="40"/>
  <c r="K18" i="40"/>
  <c r="R17" i="40"/>
  <c r="Q17" i="40"/>
  <c r="P17" i="40"/>
  <c r="O17" i="40"/>
  <c r="N17" i="40"/>
  <c r="M17" i="40"/>
  <c r="L17" i="40"/>
  <c r="K17" i="40"/>
  <c r="R16" i="40"/>
  <c r="Q16" i="40"/>
  <c r="P16" i="40"/>
  <c r="O16" i="40"/>
  <c r="N16" i="40"/>
  <c r="M16" i="40"/>
  <c r="L16" i="40"/>
  <c r="K16" i="40"/>
  <c r="R15" i="40"/>
  <c r="Q15" i="40"/>
  <c r="P15" i="40"/>
  <c r="O15" i="40"/>
  <c r="N15" i="40"/>
  <c r="M15" i="40"/>
  <c r="L15" i="40"/>
  <c r="K15" i="40"/>
  <c r="R14" i="40"/>
  <c r="Q14" i="40"/>
  <c r="P14" i="40"/>
  <c r="O14" i="40"/>
  <c r="N14" i="40"/>
  <c r="M14" i="40"/>
  <c r="L14" i="40"/>
  <c r="K14" i="40"/>
  <c r="R13" i="40"/>
  <c r="Q13" i="40"/>
  <c r="P13" i="40"/>
  <c r="O13" i="40"/>
  <c r="N13" i="40"/>
  <c r="M13" i="40"/>
  <c r="L13" i="40"/>
  <c r="K13" i="40"/>
  <c r="R12" i="40"/>
  <c r="Q12" i="40"/>
  <c r="P12" i="40"/>
  <c r="O12" i="40"/>
  <c r="N12" i="40"/>
  <c r="M12" i="40"/>
  <c r="L12" i="40"/>
  <c r="K12" i="40"/>
  <c r="R11" i="40"/>
  <c r="Q11" i="40"/>
  <c r="P11" i="40"/>
  <c r="O11" i="40"/>
  <c r="N11" i="40"/>
  <c r="M11" i="40"/>
  <c r="L11" i="40"/>
  <c r="K11" i="40"/>
  <c r="R10" i="40"/>
  <c r="Q10" i="40"/>
  <c r="P10" i="40"/>
  <c r="O10" i="40"/>
  <c r="N10" i="40"/>
  <c r="M10" i="40"/>
  <c r="L10" i="40"/>
  <c r="K10" i="40"/>
  <c r="R9" i="40"/>
  <c r="Q9" i="40"/>
  <c r="P9" i="40"/>
  <c r="O9" i="40"/>
  <c r="N9" i="40"/>
  <c r="M9" i="40"/>
  <c r="L9" i="40"/>
  <c r="K9" i="40"/>
  <c r="R8" i="40"/>
  <c r="Q8" i="40"/>
  <c r="P8" i="40"/>
  <c r="O8" i="40"/>
  <c r="N8" i="40"/>
  <c r="M8" i="40"/>
  <c r="L8" i="40"/>
  <c r="K8" i="40"/>
  <c r="R7" i="40"/>
  <c r="Q7" i="40"/>
  <c r="P7" i="40"/>
  <c r="O7" i="40"/>
  <c r="N7" i="40"/>
  <c r="M7" i="40"/>
  <c r="L7" i="40"/>
  <c r="K7" i="40"/>
  <c r="R6" i="40"/>
  <c r="Q6" i="40"/>
  <c r="P6" i="40"/>
  <c r="O6" i="40"/>
  <c r="N6" i="40"/>
  <c r="M6" i="40"/>
  <c r="L6" i="40"/>
  <c r="K6" i="40"/>
  <c r="R5" i="40"/>
  <c r="Q5" i="40"/>
  <c r="P5" i="40"/>
  <c r="O5" i="40"/>
  <c r="N5" i="40"/>
  <c r="M5" i="40"/>
  <c r="L5" i="40"/>
  <c r="K5" i="40"/>
  <c r="R4" i="40"/>
  <c r="Q4" i="40"/>
  <c r="P4" i="40"/>
  <c r="O4" i="40"/>
  <c r="N4" i="40"/>
  <c r="M4" i="40"/>
  <c r="L4" i="40"/>
  <c r="K4" i="40"/>
  <c r="H49" i="40"/>
  <c r="N38" i="40"/>
  <c r="X38" i="40" s="1"/>
  <c r="L20" i="40"/>
  <c r="Q20" i="40"/>
  <c r="K48" i="40"/>
  <c r="AQ20" i="39"/>
  <c r="AO49" i="10"/>
  <c r="AO39" i="10"/>
  <c r="AQ17" i="39" s="1"/>
  <c r="AO21" i="10"/>
  <c r="AQ21" i="39"/>
  <c r="AQ22" i="39"/>
  <c r="AQ16" i="39"/>
  <c r="AP20" i="39"/>
  <c r="AX20" i="39" s="1"/>
  <c r="AP21" i="39"/>
  <c r="AP22" i="39"/>
  <c r="AX5" i="39"/>
  <c r="AX6" i="39"/>
  <c r="AX7" i="39"/>
  <c r="AX8" i="39"/>
  <c r="AX9" i="39"/>
  <c r="AX10" i="39"/>
  <c r="AX4" i="39"/>
  <c r="AJ5" i="39"/>
  <c r="AJ6" i="39"/>
  <c r="AJ7" i="39"/>
  <c r="AJ8" i="39"/>
  <c r="AJ9" i="39"/>
  <c r="AJ10" i="39"/>
  <c r="AJ4" i="39"/>
  <c r="AI5" i="39"/>
  <c r="AI6" i="39"/>
  <c r="AI7" i="39"/>
  <c r="AI8" i="39"/>
  <c r="AI9" i="39"/>
  <c r="AI10" i="39"/>
  <c r="AI4" i="39"/>
  <c r="O52" i="31"/>
  <c r="Z52" i="31" s="1"/>
  <c r="V54" i="22"/>
  <c r="V6" i="22"/>
  <c r="N55" i="20"/>
  <c r="J5" i="10" s="1"/>
  <c r="N56" i="20"/>
  <c r="J6" i="10" s="1"/>
  <c r="N57" i="20"/>
  <c r="J7" i="10" s="1"/>
  <c r="R6" i="42" s="1"/>
  <c r="N58" i="20"/>
  <c r="J8" i="10" s="1"/>
  <c r="N59" i="20"/>
  <c r="J9" i="10" s="1"/>
  <c r="N60" i="20"/>
  <c r="J10" i="10" s="1"/>
  <c r="R9" i="42" s="1"/>
  <c r="N61" i="20"/>
  <c r="J11" i="10" s="1"/>
  <c r="R10" i="42" s="1"/>
  <c r="N62" i="20"/>
  <c r="J12" i="10" s="1"/>
  <c r="N63" i="20"/>
  <c r="J13" i="10" s="1"/>
  <c r="N64" i="20"/>
  <c r="J14" i="10" s="1"/>
  <c r="N65" i="20"/>
  <c r="J15" i="10" s="1"/>
  <c r="R14" i="42" s="1"/>
  <c r="N66" i="20"/>
  <c r="J16" i="10" s="1"/>
  <c r="N67" i="20"/>
  <c r="J17" i="10" s="1"/>
  <c r="N68" i="20"/>
  <c r="J18" i="10" s="1"/>
  <c r="R17" i="42" s="1"/>
  <c r="N69" i="20"/>
  <c r="J19" i="10" s="1"/>
  <c r="N70" i="20"/>
  <c r="J20" i="10" s="1"/>
  <c r="N72" i="20"/>
  <c r="J22" i="10" s="1"/>
  <c r="N73" i="20"/>
  <c r="J23" i="10" s="1"/>
  <c r="N74" i="20"/>
  <c r="J24" i="10" s="1"/>
  <c r="R23" i="42" s="1"/>
  <c r="N75" i="20"/>
  <c r="J25" i="10" s="1"/>
  <c r="N76" i="20"/>
  <c r="J26" i="10" s="1"/>
  <c r="N77" i="20"/>
  <c r="J27" i="10" s="1"/>
  <c r="R26" i="42" s="1"/>
  <c r="N78" i="20"/>
  <c r="J28" i="10" s="1"/>
  <c r="R27" i="42" s="1"/>
  <c r="N79" i="20"/>
  <c r="J29" i="10" s="1"/>
  <c r="N80" i="20"/>
  <c r="J30" i="10" s="1"/>
  <c r="N81" i="20"/>
  <c r="J31" i="10" s="1"/>
  <c r="N82" i="20"/>
  <c r="J32" i="10" s="1"/>
  <c r="R31" i="42" s="1"/>
  <c r="N83" i="20"/>
  <c r="J33" i="10" s="1"/>
  <c r="N84" i="20"/>
  <c r="J34" i="10" s="1"/>
  <c r="N85" i="20"/>
  <c r="J35" i="10" s="1"/>
  <c r="R34" i="42" s="1"/>
  <c r="N86" i="20"/>
  <c r="J36" i="10" s="1"/>
  <c r="R35" i="42" s="1"/>
  <c r="N87" i="20"/>
  <c r="J37" i="10" s="1"/>
  <c r="N88" i="20"/>
  <c r="J38" i="10" s="1"/>
  <c r="N90" i="20"/>
  <c r="J40" i="10" s="1"/>
  <c r="N91" i="20"/>
  <c r="J41" i="10" s="1"/>
  <c r="R40" i="42" s="1"/>
  <c r="N92" i="20"/>
  <c r="J42" i="10" s="1"/>
  <c r="N93" i="20"/>
  <c r="J43" i="10" s="1"/>
  <c r="N94" i="20"/>
  <c r="J44" i="10" s="1"/>
  <c r="R43" i="42" s="1"/>
  <c r="N95" i="20"/>
  <c r="J45" i="10" s="1"/>
  <c r="R44" i="42" s="1"/>
  <c r="N96" i="20"/>
  <c r="J46" i="10" s="1"/>
  <c r="N97" i="20"/>
  <c r="J47" i="10" s="1"/>
  <c r="N98" i="20"/>
  <c r="J48" i="10" s="1"/>
  <c r="N101" i="20"/>
  <c r="J51" i="10" s="1"/>
  <c r="R50" i="42" s="1"/>
  <c r="N102" i="20"/>
  <c r="J52" i="10" s="1"/>
  <c r="R51" i="42" s="1"/>
  <c r="N103" i="20"/>
  <c r="J53" i="10" s="1"/>
  <c r="G50" i="32"/>
  <c r="F50" i="32" s="1"/>
  <c r="P50" i="22" s="1"/>
  <c r="E50" i="32"/>
  <c r="C50" i="32"/>
  <c r="B50" i="32" s="1"/>
  <c r="G40" i="32"/>
  <c r="F40" i="32" s="1"/>
  <c r="P40" i="22" s="1"/>
  <c r="E40" i="32"/>
  <c r="D40" i="32" s="1"/>
  <c r="N40" i="22" s="1"/>
  <c r="C40" i="32"/>
  <c r="G22" i="32"/>
  <c r="E22" i="32"/>
  <c r="D22" i="32" s="1"/>
  <c r="C22" i="32"/>
  <c r="B22" i="32" s="1"/>
  <c r="W61" i="36"/>
  <c r="W60" i="36"/>
  <c r="V61" i="36"/>
  <c r="V60" i="36"/>
  <c r="U61" i="36"/>
  <c r="U60" i="36"/>
  <c r="F22" i="32"/>
  <c r="P22" i="22" s="1"/>
  <c r="X44" i="31"/>
  <c r="X35" i="31"/>
  <c r="X10" i="31"/>
  <c r="AL6" i="22"/>
  <c r="S51" i="22"/>
  <c r="L5" i="35"/>
  <c r="L6" i="35"/>
  <c r="L7" i="35"/>
  <c r="L8" i="35"/>
  <c r="L9" i="35"/>
  <c r="L10" i="35"/>
  <c r="L4" i="35"/>
  <c r="B16" i="35"/>
  <c r="B14" i="35"/>
  <c r="B15" i="35" s="1"/>
  <c r="R51" i="22"/>
  <c r="L6" i="22"/>
  <c r="AB6" i="22" s="1"/>
  <c r="M6" i="22"/>
  <c r="N6" i="22"/>
  <c r="O6" i="22"/>
  <c r="P6" i="22"/>
  <c r="Q6" i="22"/>
  <c r="L7" i="22"/>
  <c r="M7" i="22"/>
  <c r="N7" i="22"/>
  <c r="O7" i="22"/>
  <c r="P7" i="22"/>
  <c r="Q7" i="22"/>
  <c r="L8" i="22"/>
  <c r="M8" i="22"/>
  <c r="N8" i="22"/>
  <c r="O8" i="22"/>
  <c r="P8" i="22"/>
  <c r="Q8" i="22"/>
  <c r="L9" i="22"/>
  <c r="M9" i="22"/>
  <c r="N9" i="22"/>
  <c r="O9" i="22"/>
  <c r="P9" i="22"/>
  <c r="Q9" i="22"/>
  <c r="L10" i="22"/>
  <c r="M10" i="22"/>
  <c r="N10" i="22"/>
  <c r="O10" i="22"/>
  <c r="P10" i="22"/>
  <c r="Q10" i="22"/>
  <c r="L11" i="22"/>
  <c r="M11" i="22"/>
  <c r="N11" i="22"/>
  <c r="O11" i="22"/>
  <c r="P11" i="22"/>
  <c r="Q11" i="22"/>
  <c r="L12" i="22"/>
  <c r="M12" i="22"/>
  <c r="N12" i="22"/>
  <c r="O12" i="22"/>
  <c r="P12" i="22"/>
  <c r="Q12" i="22"/>
  <c r="L13" i="22"/>
  <c r="M13" i="22"/>
  <c r="N13" i="22"/>
  <c r="O13" i="22"/>
  <c r="P13" i="22"/>
  <c r="Q13" i="22"/>
  <c r="L14" i="22"/>
  <c r="M14" i="22"/>
  <c r="N14" i="22"/>
  <c r="O14" i="22"/>
  <c r="P14" i="22"/>
  <c r="Q14" i="22"/>
  <c r="L15" i="22"/>
  <c r="M15" i="22"/>
  <c r="N15" i="22"/>
  <c r="O15" i="22"/>
  <c r="P15" i="22"/>
  <c r="Q15" i="22"/>
  <c r="L16" i="22"/>
  <c r="M16" i="22"/>
  <c r="N16" i="22"/>
  <c r="O16" i="22"/>
  <c r="P16" i="22"/>
  <c r="Q16" i="22"/>
  <c r="L17" i="22"/>
  <c r="M17" i="22"/>
  <c r="N17" i="22"/>
  <c r="O17" i="22"/>
  <c r="P17" i="22"/>
  <c r="Q17" i="22"/>
  <c r="L18" i="22"/>
  <c r="M18" i="22"/>
  <c r="N18" i="22"/>
  <c r="O18" i="22"/>
  <c r="P18" i="22"/>
  <c r="Q18" i="22"/>
  <c r="L19" i="22"/>
  <c r="M19" i="22"/>
  <c r="N19" i="22"/>
  <c r="O19" i="22"/>
  <c r="P19" i="22"/>
  <c r="Q19" i="22"/>
  <c r="L20" i="22"/>
  <c r="M20" i="22"/>
  <c r="N20" i="22"/>
  <c r="O20" i="22"/>
  <c r="P20" i="22"/>
  <c r="Q20" i="22"/>
  <c r="L21" i="22"/>
  <c r="M21" i="22"/>
  <c r="N21" i="22"/>
  <c r="O21" i="22"/>
  <c r="P21" i="22"/>
  <c r="Q21" i="22"/>
  <c r="L23" i="22"/>
  <c r="M23" i="22"/>
  <c r="N23" i="22"/>
  <c r="O23" i="22"/>
  <c r="P23" i="22"/>
  <c r="Q23" i="22"/>
  <c r="L24" i="22"/>
  <c r="M24" i="22"/>
  <c r="N24" i="22"/>
  <c r="O24" i="22"/>
  <c r="P24" i="22"/>
  <c r="Q24" i="22"/>
  <c r="L25" i="22"/>
  <c r="M25" i="22"/>
  <c r="N25" i="22"/>
  <c r="O25" i="22"/>
  <c r="P25" i="22"/>
  <c r="Q25" i="22"/>
  <c r="L26" i="22"/>
  <c r="M26" i="22"/>
  <c r="N26" i="22"/>
  <c r="O26" i="22"/>
  <c r="P26" i="22"/>
  <c r="Q26" i="22"/>
  <c r="L27" i="22"/>
  <c r="M27" i="22"/>
  <c r="N27" i="22"/>
  <c r="O27" i="22"/>
  <c r="P27" i="22"/>
  <c r="Q27" i="22"/>
  <c r="L28" i="22"/>
  <c r="M28" i="22"/>
  <c r="N28" i="22"/>
  <c r="O28" i="22"/>
  <c r="P28" i="22"/>
  <c r="Q28" i="22"/>
  <c r="L29" i="22"/>
  <c r="M29" i="22"/>
  <c r="N29" i="22"/>
  <c r="O29" i="22"/>
  <c r="P29" i="22"/>
  <c r="Q29" i="22"/>
  <c r="L30" i="22"/>
  <c r="M30" i="22"/>
  <c r="N30" i="22"/>
  <c r="O30" i="22"/>
  <c r="P30" i="22"/>
  <c r="Q30" i="22"/>
  <c r="L31" i="22"/>
  <c r="M31" i="22"/>
  <c r="N31" i="22"/>
  <c r="O31" i="22"/>
  <c r="P31" i="22"/>
  <c r="Q31" i="22"/>
  <c r="L32" i="22"/>
  <c r="M32" i="22"/>
  <c r="N32" i="22"/>
  <c r="O32" i="22"/>
  <c r="P32" i="22"/>
  <c r="Q32" i="22"/>
  <c r="L33" i="22"/>
  <c r="M33" i="22"/>
  <c r="N33" i="22"/>
  <c r="O33" i="22"/>
  <c r="P33" i="22"/>
  <c r="Q33" i="22"/>
  <c r="L34" i="22"/>
  <c r="M34" i="22"/>
  <c r="N34" i="22"/>
  <c r="O34" i="22"/>
  <c r="P34" i="22"/>
  <c r="Q34" i="22"/>
  <c r="L35" i="22"/>
  <c r="M35" i="22"/>
  <c r="N35" i="22"/>
  <c r="O35" i="22"/>
  <c r="P35" i="22"/>
  <c r="Q35" i="22"/>
  <c r="L36" i="22"/>
  <c r="M36" i="22"/>
  <c r="N36" i="22"/>
  <c r="O36" i="22"/>
  <c r="P36" i="22"/>
  <c r="Q36" i="22"/>
  <c r="L37" i="22"/>
  <c r="M37" i="22"/>
  <c r="N37" i="22"/>
  <c r="O37" i="22"/>
  <c r="P37" i="22"/>
  <c r="Q37" i="22"/>
  <c r="L38" i="22"/>
  <c r="M38" i="22"/>
  <c r="N38" i="22"/>
  <c r="O38" i="22"/>
  <c r="P38" i="22"/>
  <c r="Q38" i="22"/>
  <c r="L39" i="22"/>
  <c r="M39" i="22"/>
  <c r="N39" i="22"/>
  <c r="O39" i="22"/>
  <c r="P39" i="22"/>
  <c r="Q39" i="22"/>
  <c r="L41" i="22"/>
  <c r="M41" i="22"/>
  <c r="N41" i="22"/>
  <c r="O41" i="22"/>
  <c r="P41" i="22"/>
  <c r="Q41" i="22"/>
  <c r="L42" i="22"/>
  <c r="M42" i="22"/>
  <c r="N42" i="22"/>
  <c r="O42" i="22"/>
  <c r="P42" i="22"/>
  <c r="Q42" i="22"/>
  <c r="L43" i="22"/>
  <c r="M43" i="22"/>
  <c r="N43" i="22"/>
  <c r="O43" i="22"/>
  <c r="P43" i="22"/>
  <c r="Q43" i="22"/>
  <c r="L44" i="22"/>
  <c r="M44" i="22"/>
  <c r="N44" i="22"/>
  <c r="O44" i="22"/>
  <c r="P44" i="22"/>
  <c r="Q44" i="22"/>
  <c r="L45" i="22"/>
  <c r="M45" i="22"/>
  <c r="N45" i="22"/>
  <c r="O45" i="22"/>
  <c r="P45" i="22"/>
  <c r="Q45" i="22"/>
  <c r="L46" i="22"/>
  <c r="M46" i="22"/>
  <c r="N46" i="22"/>
  <c r="O46" i="22"/>
  <c r="P46" i="22"/>
  <c r="Q46" i="22"/>
  <c r="L47" i="22"/>
  <c r="M47" i="22"/>
  <c r="N47" i="22"/>
  <c r="O47" i="22"/>
  <c r="P47" i="22"/>
  <c r="Q47" i="22"/>
  <c r="L48" i="22"/>
  <c r="M48" i="22"/>
  <c r="N48" i="22"/>
  <c r="O48" i="22"/>
  <c r="P48" i="22"/>
  <c r="Q48" i="22"/>
  <c r="L49" i="22"/>
  <c r="M49" i="22"/>
  <c r="N49" i="22"/>
  <c r="O49" i="22"/>
  <c r="P49" i="22"/>
  <c r="Q49" i="22"/>
  <c r="L52" i="22"/>
  <c r="M52" i="22"/>
  <c r="N52" i="22"/>
  <c r="O52" i="22"/>
  <c r="P52" i="22"/>
  <c r="Q52" i="22"/>
  <c r="L53" i="22"/>
  <c r="M53" i="22"/>
  <c r="N53" i="22"/>
  <c r="O53" i="22"/>
  <c r="P53" i="22"/>
  <c r="Q53" i="22"/>
  <c r="L54" i="22"/>
  <c r="M54" i="22"/>
  <c r="N54" i="22"/>
  <c r="O54" i="22"/>
  <c r="P54" i="22"/>
  <c r="Q54" i="22"/>
  <c r="B20" i="31"/>
  <c r="F38" i="31"/>
  <c r="N38" i="31" s="1"/>
  <c r="Y38" i="31" s="1"/>
  <c r="G38" i="31"/>
  <c r="H38" i="31"/>
  <c r="I38" i="31"/>
  <c r="J38" i="31"/>
  <c r="B38" i="31"/>
  <c r="C38" i="31"/>
  <c r="D38" i="31"/>
  <c r="AP49" i="10"/>
  <c r="AP39" i="10"/>
  <c r="AP21" i="10"/>
  <c r="G50" i="25"/>
  <c r="F50" i="25" s="1"/>
  <c r="E50" i="25"/>
  <c r="D50" i="25" s="1"/>
  <c r="C50" i="25"/>
  <c r="B50" i="25" s="1"/>
  <c r="G40" i="25"/>
  <c r="F40" i="25" s="1"/>
  <c r="E40" i="25"/>
  <c r="D40" i="25" s="1"/>
  <c r="C40" i="25"/>
  <c r="B40" i="25" s="1"/>
  <c r="C22" i="25"/>
  <c r="B22" i="25" s="1"/>
  <c r="E22" i="25"/>
  <c r="D22" i="25" s="1"/>
  <c r="G22" i="25"/>
  <c r="F22" i="25" s="1"/>
  <c r="E50" i="24"/>
  <c r="D50" i="24" s="1"/>
  <c r="G50" i="24"/>
  <c r="F50" i="24" s="1"/>
  <c r="C50" i="24"/>
  <c r="B50" i="24" s="1"/>
  <c r="C50" i="23"/>
  <c r="B50" i="23" s="1"/>
  <c r="B50" i="22" s="1"/>
  <c r="C40" i="24"/>
  <c r="B40" i="24" s="1"/>
  <c r="G22" i="24"/>
  <c r="F22" i="24" s="1"/>
  <c r="E22" i="24"/>
  <c r="C22" i="24"/>
  <c r="B22" i="24" s="1"/>
  <c r="D22" i="24"/>
  <c r="N50" i="31"/>
  <c r="Y50" i="31" s="1"/>
  <c r="O50" i="31"/>
  <c r="Z50" i="31" s="1"/>
  <c r="P50" i="31"/>
  <c r="AA50" i="31" s="1"/>
  <c r="Q50" i="31"/>
  <c r="AB50" i="31" s="1"/>
  <c r="R50" i="31"/>
  <c r="K22" i="31"/>
  <c r="L22" i="31"/>
  <c r="M22" i="31"/>
  <c r="N22" i="31"/>
  <c r="Y22" i="31" s="1"/>
  <c r="O22" i="31"/>
  <c r="Z22" i="31" s="1"/>
  <c r="P22" i="31"/>
  <c r="AA22" i="31" s="1"/>
  <c r="Q22" i="31"/>
  <c r="AB22" i="31" s="1"/>
  <c r="R22" i="31"/>
  <c r="V7" i="22"/>
  <c r="AL7" i="22" s="1"/>
  <c r="W7" i="22"/>
  <c r="X7" i="22"/>
  <c r="AC7" i="22" s="1"/>
  <c r="Y7" i="22"/>
  <c r="Z7" i="22"/>
  <c r="AA7" i="22"/>
  <c r="V8" i="22"/>
  <c r="AB8" i="22" s="1"/>
  <c r="W8" i="22"/>
  <c r="X8" i="22"/>
  <c r="AM8" i="22" s="1"/>
  <c r="Y8" i="22"/>
  <c r="Z8" i="22"/>
  <c r="AN8" i="22" s="1"/>
  <c r="AA8" i="22"/>
  <c r="V9" i="22"/>
  <c r="AL9" i="22" s="1"/>
  <c r="W9" i="22"/>
  <c r="X9" i="22"/>
  <c r="AC9" i="22" s="1"/>
  <c r="Y9" i="22"/>
  <c r="Z9" i="22"/>
  <c r="AA9" i="22"/>
  <c r="V10" i="22"/>
  <c r="AB10" i="22" s="1"/>
  <c r="W10" i="22"/>
  <c r="X10" i="22"/>
  <c r="Y10" i="22"/>
  <c r="Z10" i="22"/>
  <c r="AD10" i="22" s="1"/>
  <c r="AA10" i="22"/>
  <c r="V11" i="22"/>
  <c r="W11" i="22"/>
  <c r="X11" i="22"/>
  <c r="AC11" i="22" s="1"/>
  <c r="Y11" i="22"/>
  <c r="Z11" i="22"/>
  <c r="AA11" i="22"/>
  <c r="V12" i="22"/>
  <c r="AL12" i="22" s="1"/>
  <c r="W12" i="22"/>
  <c r="X12" i="22"/>
  <c r="Y12" i="22"/>
  <c r="Z12" i="22"/>
  <c r="AA12" i="22"/>
  <c r="V13" i="22"/>
  <c r="W13" i="22"/>
  <c r="X13" i="22"/>
  <c r="Y13" i="22"/>
  <c r="Z13" i="22"/>
  <c r="AA13" i="22"/>
  <c r="V14" i="22"/>
  <c r="W14" i="22"/>
  <c r="X14" i="22"/>
  <c r="Y14" i="22"/>
  <c r="Z14" i="22"/>
  <c r="AA14" i="22"/>
  <c r="V15" i="22"/>
  <c r="W15" i="22"/>
  <c r="X15" i="22"/>
  <c r="Y15" i="22"/>
  <c r="Z15" i="22"/>
  <c r="AA15" i="22"/>
  <c r="V16" i="22"/>
  <c r="W16" i="22"/>
  <c r="X16" i="22"/>
  <c r="Y16" i="22"/>
  <c r="Z16" i="22"/>
  <c r="AN16" i="22" s="1"/>
  <c r="AA16" i="22"/>
  <c r="V17" i="22"/>
  <c r="AL17" i="22" s="1"/>
  <c r="W17" i="22"/>
  <c r="X17" i="22"/>
  <c r="Y17" i="22"/>
  <c r="Z17" i="22"/>
  <c r="AA17" i="22"/>
  <c r="V18" i="22"/>
  <c r="W18" i="22"/>
  <c r="X18" i="22"/>
  <c r="Y18" i="22"/>
  <c r="Z18" i="22"/>
  <c r="AA18" i="22"/>
  <c r="V19" i="22"/>
  <c r="AL19" i="22" s="1"/>
  <c r="W19" i="22"/>
  <c r="X19" i="22"/>
  <c r="Y19" i="22"/>
  <c r="Z19" i="22"/>
  <c r="AA19" i="22"/>
  <c r="V20" i="22"/>
  <c r="W20" i="22"/>
  <c r="X20" i="22"/>
  <c r="AM20" i="22"/>
  <c r="Y20" i="22"/>
  <c r="Z20" i="22"/>
  <c r="AA20" i="22"/>
  <c r="V21" i="22"/>
  <c r="AB21" i="22" s="1"/>
  <c r="W21" i="22"/>
  <c r="X21" i="22"/>
  <c r="Y21" i="22"/>
  <c r="Z21" i="22"/>
  <c r="AN21" i="22" s="1"/>
  <c r="AA21" i="22"/>
  <c r="V23" i="22"/>
  <c r="AL23" i="22" s="1"/>
  <c r="W23" i="22"/>
  <c r="X23" i="22"/>
  <c r="AM23" i="22" s="1"/>
  <c r="Y23" i="22"/>
  <c r="Z23" i="22"/>
  <c r="AA23" i="22"/>
  <c r="V24" i="22"/>
  <c r="AL24" i="22" s="1"/>
  <c r="W24" i="22"/>
  <c r="X24" i="22"/>
  <c r="AM24" i="22" s="1"/>
  <c r="Y24" i="22"/>
  <c r="Z24" i="22"/>
  <c r="AA24" i="22"/>
  <c r="V25" i="22"/>
  <c r="W25" i="22"/>
  <c r="X25" i="22"/>
  <c r="AM25" i="22" s="1"/>
  <c r="Y25" i="22"/>
  <c r="Z25" i="22"/>
  <c r="AA25" i="22"/>
  <c r="V26" i="22"/>
  <c r="W26" i="22"/>
  <c r="X26" i="22"/>
  <c r="Y26" i="22"/>
  <c r="Z26" i="22"/>
  <c r="AA26" i="22"/>
  <c r="V27" i="22"/>
  <c r="AL27" i="22" s="1"/>
  <c r="W27" i="22"/>
  <c r="X27" i="22"/>
  <c r="Y27" i="22"/>
  <c r="Z27" i="22"/>
  <c r="AN27" i="22" s="1"/>
  <c r="AA27" i="22"/>
  <c r="V28" i="22"/>
  <c r="AL28" i="22" s="1"/>
  <c r="W28" i="22"/>
  <c r="X28" i="22"/>
  <c r="Y28" i="22"/>
  <c r="Z28" i="22"/>
  <c r="AA28" i="22"/>
  <c r="V29" i="22"/>
  <c r="W29" i="22"/>
  <c r="X29" i="22"/>
  <c r="Y29" i="22"/>
  <c r="Z29" i="22"/>
  <c r="AN29" i="22" s="1"/>
  <c r="AA29" i="22"/>
  <c r="V30" i="22"/>
  <c r="W30" i="22"/>
  <c r="X30" i="22"/>
  <c r="Y30" i="22"/>
  <c r="Z30" i="22"/>
  <c r="AA30" i="22"/>
  <c r="V31" i="22"/>
  <c r="W31" i="22"/>
  <c r="X31" i="22"/>
  <c r="Y31" i="22"/>
  <c r="Z31" i="22"/>
  <c r="AA31" i="22"/>
  <c r="V32" i="22"/>
  <c r="W32" i="22"/>
  <c r="X32" i="22"/>
  <c r="Y32" i="22"/>
  <c r="Z32" i="22"/>
  <c r="AN32" i="22"/>
  <c r="AA32" i="22"/>
  <c r="V33" i="22"/>
  <c r="W33" i="22"/>
  <c r="X33" i="22"/>
  <c r="AC33" i="22" s="1"/>
  <c r="Y33" i="22"/>
  <c r="Z33" i="22"/>
  <c r="AN33" i="22" s="1"/>
  <c r="AA33" i="22"/>
  <c r="V34" i="22"/>
  <c r="AL34" i="22" s="1"/>
  <c r="W34" i="22"/>
  <c r="X34" i="22"/>
  <c r="Y34" i="22"/>
  <c r="Z34" i="22"/>
  <c r="AD34" i="22" s="1"/>
  <c r="AA34" i="22"/>
  <c r="V35" i="22"/>
  <c r="W35" i="22"/>
  <c r="X35" i="22"/>
  <c r="AM35" i="22" s="1"/>
  <c r="Y35" i="22"/>
  <c r="Z35" i="22"/>
  <c r="AA35" i="22"/>
  <c r="V36" i="22"/>
  <c r="AL36" i="22" s="1"/>
  <c r="W36" i="22"/>
  <c r="X36" i="22"/>
  <c r="AM36" i="22" s="1"/>
  <c r="Y36" i="22"/>
  <c r="Z36" i="22"/>
  <c r="AA36" i="22"/>
  <c r="V37" i="22"/>
  <c r="W37" i="22"/>
  <c r="X37" i="22"/>
  <c r="Y37" i="22"/>
  <c r="Z37" i="22"/>
  <c r="AA37" i="22"/>
  <c r="V38" i="22"/>
  <c r="W38" i="22"/>
  <c r="X38" i="22"/>
  <c r="Y38" i="22"/>
  <c r="Z38" i="22"/>
  <c r="AA38" i="22"/>
  <c r="V39" i="22"/>
  <c r="W39" i="22"/>
  <c r="X39" i="22"/>
  <c r="AM39" i="22" s="1"/>
  <c r="Y39" i="22"/>
  <c r="Z39" i="22"/>
  <c r="AA39" i="22"/>
  <c r="V41" i="22"/>
  <c r="W41" i="22"/>
  <c r="X41" i="22"/>
  <c r="Y41" i="22"/>
  <c r="Z41" i="22"/>
  <c r="AN41" i="22" s="1"/>
  <c r="AA41" i="22"/>
  <c r="V42" i="22"/>
  <c r="W42" i="22"/>
  <c r="X42" i="22"/>
  <c r="Y42" i="22"/>
  <c r="Z42" i="22"/>
  <c r="AA42" i="22"/>
  <c r="V43" i="22"/>
  <c r="W43" i="22"/>
  <c r="X43" i="22"/>
  <c r="Y43" i="22"/>
  <c r="Z43" i="22"/>
  <c r="AA43" i="22"/>
  <c r="V44" i="22"/>
  <c r="W44" i="22"/>
  <c r="X44" i="22"/>
  <c r="Y44" i="22"/>
  <c r="Z44" i="22"/>
  <c r="AA44" i="22"/>
  <c r="V45" i="22"/>
  <c r="W45" i="22"/>
  <c r="X45" i="22"/>
  <c r="Y45" i="22"/>
  <c r="Z45" i="22"/>
  <c r="AA45" i="22"/>
  <c r="V46" i="22"/>
  <c r="W46" i="22"/>
  <c r="X46" i="22"/>
  <c r="Y46" i="22"/>
  <c r="Z46" i="22"/>
  <c r="AA46" i="22"/>
  <c r="V47" i="22"/>
  <c r="W47" i="22"/>
  <c r="X47" i="22"/>
  <c r="Y47" i="22"/>
  <c r="Z47" i="22"/>
  <c r="AA47" i="22"/>
  <c r="V48" i="22"/>
  <c r="W48" i="22"/>
  <c r="X48" i="22"/>
  <c r="Y48" i="22"/>
  <c r="Z48" i="22"/>
  <c r="AA48" i="22"/>
  <c r="V49" i="22"/>
  <c r="W49" i="22"/>
  <c r="X49" i="22"/>
  <c r="Y49" i="22"/>
  <c r="Z49" i="22"/>
  <c r="AN49" i="22" s="1"/>
  <c r="AA49" i="22"/>
  <c r="V52" i="22"/>
  <c r="AL52" i="22" s="1"/>
  <c r="W52" i="22"/>
  <c r="X52" i="22"/>
  <c r="Y52" i="22"/>
  <c r="Z52" i="22"/>
  <c r="AN52" i="22"/>
  <c r="AA52" i="22"/>
  <c r="V53" i="22"/>
  <c r="W53" i="22"/>
  <c r="X53" i="22"/>
  <c r="AM53" i="22" s="1"/>
  <c r="Y53" i="22"/>
  <c r="Z53" i="22"/>
  <c r="AN53" i="22" s="1"/>
  <c r="AA53" i="22"/>
  <c r="W54" i="22"/>
  <c r="X54" i="22"/>
  <c r="AM54" i="22" s="1"/>
  <c r="Y54" i="22"/>
  <c r="Z54" i="22"/>
  <c r="AA54" i="22"/>
  <c r="W6" i="22"/>
  <c r="X6" i="22"/>
  <c r="Y6" i="22"/>
  <c r="Z6" i="22"/>
  <c r="AN6" i="22" s="1"/>
  <c r="AA6" i="22"/>
  <c r="G50" i="33"/>
  <c r="AA50" i="22" s="1"/>
  <c r="E50" i="33"/>
  <c r="Y50" i="22" s="1"/>
  <c r="C50" i="33"/>
  <c r="W50" i="22" s="1"/>
  <c r="G40" i="33"/>
  <c r="E40" i="33"/>
  <c r="Y40" i="22" s="1"/>
  <c r="C40" i="33"/>
  <c r="B40" i="33" s="1"/>
  <c r="V40" i="22" s="1"/>
  <c r="W40" i="22"/>
  <c r="G22" i="33"/>
  <c r="F22" i="33" s="1"/>
  <c r="E22" i="33"/>
  <c r="D22" i="33" s="1"/>
  <c r="X22" i="22" s="1"/>
  <c r="C22" i="33"/>
  <c r="B52" i="22"/>
  <c r="R52" i="22" s="1"/>
  <c r="C52" i="22"/>
  <c r="D52" i="22"/>
  <c r="E52" i="22"/>
  <c r="F52" i="22"/>
  <c r="G52" i="22"/>
  <c r="E50" i="23"/>
  <c r="G50" i="23"/>
  <c r="B45" i="22"/>
  <c r="C45" i="22"/>
  <c r="D45" i="22"/>
  <c r="E45" i="22"/>
  <c r="F45" i="22"/>
  <c r="G45" i="22"/>
  <c r="B46" i="22"/>
  <c r="C46" i="22"/>
  <c r="D46" i="22"/>
  <c r="E46" i="22"/>
  <c r="F46" i="22"/>
  <c r="G46" i="22"/>
  <c r="B47" i="22"/>
  <c r="C47" i="22"/>
  <c r="D47" i="22"/>
  <c r="E47" i="22"/>
  <c r="F47" i="22"/>
  <c r="G47" i="22"/>
  <c r="B48" i="22"/>
  <c r="H48" i="22" s="1"/>
  <c r="C48" i="22"/>
  <c r="D48" i="22"/>
  <c r="I48" i="22" s="1"/>
  <c r="E48" i="22"/>
  <c r="F48" i="22"/>
  <c r="J48" i="22" s="1"/>
  <c r="G48" i="22"/>
  <c r="B49" i="22"/>
  <c r="H49" i="22" s="1"/>
  <c r="C49" i="22"/>
  <c r="D49" i="22"/>
  <c r="I49" i="22" s="1"/>
  <c r="E49" i="22"/>
  <c r="F49" i="22"/>
  <c r="J49" i="22" s="1"/>
  <c r="G49" i="22"/>
  <c r="B42" i="22"/>
  <c r="C42" i="22"/>
  <c r="D42" i="22"/>
  <c r="E42" i="22"/>
  <c r="F42" i="22"/>
  <c r="G42" i="22"/>
  <c r="B43" i="22"/>
  <c r="C43" i="22"/>
  <c r="D43" i="22"/>
  <c r="E43" i="22"/>
  <c r="F43" i="22"/>
  <c r="G43" i="22"/>
  <c r="C40" i="23"/>
  <c r="B40" i="23"/>
  <c r="B40" i="22" s="1"/>
  <c r="H40" i="22" s="1"/>
  <c r="G22" i="23"/>
  <c r="G22" i="22" s="1"/>
  <c r="E22" i="23"/>
  <c r="D22" i="23" s="1"/>
  <c r="D22" i="22" s="1"/>
  <c r="I22" i="22" s="1"/>
  <c r="C22" i="23"/>
  <c r="Q50" i="22"/>
  <c r="Q40" i="22"/>
  <c r="M50" i="22"/>
  <c r="O22" i="22"/>
  <c r="L22" i="22"/>
  <c r="Q22" i="22"/>
  <c r="AM39" i="10"/>
  <c r="AP17" i="39" s="1"/>
  <c r="AX17" i="39" s="1"/>
  <c r="O51" i="10"/>
  <c r="N51" i="10"/>
  <c r="C101" i="20"/>
  <c r="I51" i="10"/>
  <c r="C91" i="20"/>
  <c r="I41" i="10" s="1"/>
  <c r="C92" i="20"/>
  <c r="I42" i="10" s="1"/>
  <c r="L42" i="10" s="1"/>
  <c r="C94" i="20"/>
  <c r="I44" i="10" s="1"/>
  <c r="C95" i="20"/>
  <c r="I45" i="10" s="1"/>
  <c r="C96" i="20"/>
  <c r="I46" i="10" s="1"/>
  <c r="L46" i="10" s="1"/>
  <c r="D96" i="20"/>
  <c r="O41" i="10"/>
  <c r="O42" i="10"/>
  <c r="O43" i="10"/>
  <c r="O44" i="10"/>
  <c r="O45" i="10"/>
  <c r="O46" i="10"/>
  <c r="O47" i="10"/>
  <c r="N44" i="10"/>
  <c r="N45" i="10"/>
  <c r="N46" i="10"/>
  <c r="N41" i="10"/>
  <c r="N42" i="10"/>
  <c r="A49" i="10"/>
  <c r="A101" i="20"/>
  <c r="A51" i="10" s="1"/>
  <c r="B94" i="20"/>
  <c r="D94" i="20"/>
  <c r="E94" i="20"/>
  <c r="F94" i="20"/>
  <c r="G94" i="20"/>
  <c r="H94" i="20"/>
  <c r="I94" i="20"/>
  <c r="J94" i="20"/>
  <c r="K94" i="20"/>
  <c r="L94" i="20"/>
  <c r="M94" i="20"/>
  <c r="O94" i="20"/>
  <c r="P94" i="20"/>
  <c r="B95" i="20"/>
  <c r="D95" i="20"/>
  <c r="E95" i="20"/>
  <c r="F95" i="20"/>
  <c r="G95" i="20"/>
  <c r="H95" i="20"/>
  <c r="I95" i="20"/>
  <c r="J95" i="20"/>
  <c r="K95" i="20"/>
  <c r="L95" i="20"/>
  <c r="M95" i="20"/>
  <c r="O95" i="20"/>
  <c r="P95" i="20"/>
  <c r="B96" i="20"/>
  <c r="E96" i="20"/>
  <c r="F96" i="20"/>
  <c r="G96" i="20"/>
  <c r="H96" i="20"/>
  <c r="I96" i="20"/>
  <c r="J96" i="20"/>
  <c r="K96" i="20"/>
  <c r="L96" i="20"/>
  <c r="M96" i="20"/>
  <c r="O96" i="20"/>
  <c r="P96" i="20"/>
  <c r="B92" i="20"/>
  <c r="D92" i="20"/>
  <c r="E92" i="20"/>
  <c r="F92" i="20"/>
  <c r="G92" i="20"/>
  <c r="H92" i="20"/>
  <c r="I92" i="20"/>
  <c r="J92" i="20"/>
  <c r="K92" i="20"/>
  <c r="L92" i="20"/>
  <c r="M92" i="20"/>
  <c r="M99" i="20" s="1"/>
  <c r="O92" i="20"/>
  <c r="P92" i="20"/>
  <c r="B91" i="20"/>
  <c r="D91" i="20"/>
  <c r="W41" i="10" s="1"/>
  <c r="E91" i="20"/>
  <c r="F91" i="20"/>
  <c r="G91" i="20"/>
  <c r="H91" i="20"/>
  <c r="I91" i="20"/>
  <c r="J91" i="20"/>
  <c r="K91" i="20"/>
  <c r="L91" i="20"/>
  <c r="M91" i="20"/>
  <c r="O91" i="20"/>
  <c r="P91" i="20"/>
  <c r="A96" i="20"/>
  <c r="A46" i="10" s="1"/>
  <c r="A95" i="20"/>
  <c r="A45" i="10" s="1"/>
  <c r="A94" i="20"/>
  <c r="A44" i="10" s="1"/>
  <c r="A92" i="20"/>
  <c r="A42" i="10" s="1"/>
  <c r="A91" i="20"/>
  <c r="A41" i="10" s="1"/>
  <c r="D101" i="20"/>
  <c r="E101" i="20"/>
  <c r="F101" i="20"/>
  <c r="G101" i="20"/>
  <c r="H101" i="20"/>
  <c r="I101" i="20"/>
  <c r="J101" i="20"/>
  <c r="K101" i="20"/>
  <c r="L101" i="20"/>
  <c r="M101" i="20"/>
  <c r="O49" i="20"/>
  <c r="O101" i="20" s="1"/>
  <c r="P49" i="20"/>
  <c r="P101" i="20" s="1"/>
  <c r="C50" i="20"/>
  <c r="C102" i="20" s="1"/>
  <c r="I52" i="10" s="1"/>
  <c r="L52" i="10" s="1"/>
  <c r="N52" i="10"/>
  <c r="K51" i="10"/>
  <c r="O55" i="20"/>
  <c r="O71" i="20" s="1"/>
  <c r="P55" i="20"/>
  <c r="O56" i="20"/>
  <c r="P56" i="20"/>
  <c r="O57" i="20"/>
  <c r="P57" i="20"/>
  <c r="O58" i="20"/>
  <c r="P58" i="20"/>
  <c r="O59" i="20"/>
  <c r="P59" i="20"/>
  <c r="O60" i="20"/>
  <c r="P60" i="20"/>
  <c r="O61" i="20"/>
  <c r="P61" i="20"/>
  <c r="O62" i="20"/>
  <c r="P62" i="20"/>
  <c r="O63" i="20"/>
  <c r="P63" i="20"/>
  <c r="O64" i="20"/>
  <c r="P64" i="20"/>
  <c r="O65" i="20"/>
  <c r="P65" i="20"/>
  <c r="O66" i="20"/>
  <c r="P66" i="20"/>
  <c r="O67" i="20"/>
  <c r="P67" i="20"/>
  <c r="O68" i="20"/>
  <c r="P68" i="20"/>
  <c r="O69" i="20"/>
  <c r="P69" i="20"/>
  <c r="O70" i="20"/>
  <c r="P70" i="20"/>
  <c r="O72" i="20"/>
  <c r="O89" i="20" s="1"/>
  <c r="P72" i="20"/>
  <c r="O73" i="20"/>
  <c r="P73" i="20"/>
  <c r="O74" i="20"/>
  <c r="P74" i="20"/>
  <c r="O75" i="20"/>
  <c r="P75" i="20"/>
  <c r="O76" i="20"/>
  <c r="P76" i="20"/>
  <c r="O77" i="20"/>
  <c r="P77" i="20"/>
  <c r="O78" i="20"/>
  <c r="P78" i="20"/>
  <c r="O79" i="20"/>
  <c r="P79" i="20"/>
  <c r="O80" i="20"/>
  <c r="P80" i="20"/>
  <c r="O81" i="20"/>
  <c r="P81" i="20"/>
  <c r="O82" i="20"/>
  <c r="P82" i="20"/>
  <c r="O83" i="20"/>
  <c r="P83" i="20"/>
  <c r="O84" i="20"/>
  <c r="P84" i="20"/>
  <c r="O85" i="20"/>
  <c r="P85" i="20"/>
  <c r="O86" i="20"/>
  <c r="P86" i="20"/>
  <c r="O87" i="20"/>
  <c r="P87" i="20"/>
  <c r="O88" i="20"/>
  <c r="P88" i="20"/>
  <c r="O90" i="20"/>
  <c r="P90" i="20"/>
  <c r="O93" i="20"/>
  <c r="P93" i="20"/>
  <c r="O97" i="20"/>
  <c r="P97" i="20"/>
  <c r="O98" i="20"/>
  <c r="P98" i="20"/>
  <c r="O103" i="20"/>
  <c r="P103" i="20"/>
  <c r="O102" i="20"/>
  <c r="P102" i="20"/>
  <c r="AL49" i="10"/>
  <c r="H49" i="10"/>
  <c r="O49" i="10"/>
  <c r="AM49" i="10"/>
  <c r="AK49" i="10"/>
  <c r="AK39" i="10"/>
  <c r="AL21" i="10"/>
  <c r="O21" i="10" s="1"/>
  <c r="AM21" i="10"/>
  <c r="AP16" i="39" s="1"/>
  <c r="AK21" i="10"/>
  <c r="K41" i="10"/>
  <c r="K42" i="10"/>
  <c r="K43" i="10"/>
  <c r="K44" i="10"/>
  <c r="K45" i="10"/>
  <c r="K46" i="10"/>
  <c r="G49" i="10"/>
  <c r="H21" i="10"/>
  <c r="G21" i="10"/>
  <c r="N4" i="31"/>
  <c r="Y4" i="31" s="1"/>
  <c r="O4" i="31"/>
  <c r="Z4" i="31" s="1"/>
  <c r="P4" i="31"/>
  <c r="AA4" i="31"/>
  <c r="Q4" i="31"/>
  <c r="AB4" i="31" s="1"/>
  <c r="R4" i="31"/>
  <c r="N5" i="31"/>
  <c r="Y5" i="31"/>
  <c r="O5" i="31"/>
  <c r="Z5" i="31" s="1"/>
  <c r="P5" i="31"/>
  <c r="AA5" i="31" s="1"/>
  <c r="Q5" i="31"/>
  <c r="AB5" i="31" s="1"/>
  <c r="R5" i="31"/>
  <c r="N6" i="31"/>
  <c r="Y6" i="31" s="1"/>
  <c r="O6" i="31"/>
  <c r="Z6" i="31" s="1"/>
  <c r="P6" i="31"/>
  <c r="AA6" i="31" s="1"/>
  <c r="Q6" i="31"/>
  <c r="AB6" i="31" s="1"/>
  <c r="R6" i="31"/>
  <c r="N7" i="31"/>
  <c r="Y7" i="31" s="1"/>
  <c r="O7" i="31"/>
  <c r="Z7" i="31" s="1"/>
  <c r="P7" i="31"/>
  <c r="AA7" i="31" s="1"/>
  <c r="Q7" i="31"/>
  <c r="AB7" i="31"/>
  <c r="R7" i="31"/>
  <c r="N8" i="31"/>
  <c r="Y8" i="31" s="1"/>
  <c r="O8" i="31"/>
  <c r="Z8" i="31" s="1"/>
  <c r="P8" i="31"/>
  <c r="AA8" i="31" s="1"/>
  <c r="Q8" i="31"/>
  <c r="AB8" i="31" s="1"/>
  <c r="R8" i="31"/>
  <c r="N9" i="31"/>
  <c r="Y9" i="31" s="1"/>
  <c r="O9" i="31"/>
  <c r="Z9" i="31" s="1"/>
  <c r="P9" i="31"/>
  <c r="AA9" i="31" s="1"/>
  <c r="Q9" i="31"/>
  <c r="AB9" i="31" s="1"/>
  <c r="R9" i="31"/>
  <c r="N10" i="31"/>
  <c r="O10" i="31"/>
  <c r="P10" i="31"/>
  <c r="Q10" i="31"/>
  <c r="R10" i="31"/>
  <c r="N11" i="31"/>
  <c r="Y11" i="31" s="1"/>
  <c r="O11" i="31"/>
  <c r="Z11" i="31" s="1"/>
  <c r="P11" i="31"/>
  <c r="Q11" i="31"/>
  <c r="R11" i="31"/>
  <c r="N12" i="31"/>
  <c r="Y12" i="31" s="1"/>
  <c r="O12" i="31"/>
  <c r="Z12" i="31" s="1"/>
  <c r="P12" i="31"/>
  <c r="AA12" i="31"/>
  <c r="Q12" i="31"/>
  <c r="AB12" i="31" s="1"/>
  <c r="R12" i="31"/>
  <c r="N40" i="31"/>
  <c r="Y40" i="31" s="1"/>
  <c r="O40" i="31"/>
  <c r="Z40" i="31" s="1"/>
  <c r="P40" i="31"/>
  <c r="AA40" i="31" s="1"/>
  <c r="Q40" i="31"/>
  <c r="AB40" i="31" s="1"/>
  <c r="R40" i="31"/>
  <c r="N41" i="31"/>
  <c r="Y41" i="31" s="1"/>
  <c r="O41" i="31"/>
  <c r="Z41" i="31" s="1"/>
  <c r="P41" i="31"/>
  <c r="AA41" i="31" s="1"/>
  <c r="Q41" i="31"/>
  <c r="AB41" i="31" s="1"/>
  <c r="R41" i="31"/>
  <c r="L42" i="31"/>
  <c r="M42" i="31"/>
  <c r="N42" i="31"/>
  <c r="Y42" i="31" s="1"/>
  <c r="O42" i="31"/>
  <c r="Z42" i="31" s="1"/>
  <c r="P42" i="31"/>
  <c r="AA42" i="31" s="1"/>
  <c r="Q42" i="31"/>
  <c r="AB42" i="31" s="1"/>
  <c r="R42" i="31"/>
  <c r="N43" i="31"/>
  <c r="Y43" i="31"/>
  <c r="O43" i="31"/>
  <c r="Z43" i="31" s="1"/>
  <c r="P43" i="31"/>
  <c r="AA43" i="31" s="1"/>
  <c r="Q43" i="31"/>
  <c r="AB43" i="31" s="1"/>
  <c r="R43" i="31"/>
  <c r="N44" i="31"/>
  <c r="Y44" i="31" s="1"/>
  <c r="O44" i="31"/>
  <c r="Z44" i="31" s="1"/>
  <c r="P44" i="31"/>
  <c r="AA44" i="31"/>
  <c r="Q44" i="31"/>
  <c r="AB44" i="31" s="1"/>
  <c r="R44" i="31"/>
  <c r="N45" i="31"/>
  <c r="Y45" i="31" s="1"/>
  <c r="O45" i="31"/>
  <c r="Z45" i="31" s="1"/>
  <c r="P45" i="31"/>
  <c r="AA45" i="31" s="1"/>
  <c r="Q45" i="31"/>
  <c r="AB45" i="31" s="1"/>
  <c r="R45" i="31"/>
  <c r="L46" i="31"/>
  <c r="M46" i="31"/>
  <c r="N46" i="31"/>
  <c r="Y46" i="31" s="1"/>
  <c r="O46" i="31"/>
  <c r="Z46" i="31" s="1"/>
  <c r="P46" i="31"/>
  <c r="AA46" i="31" s="1"/>
  <c r="Q46" i="31"/>
  <c r="AB46" i="31" s="1"/>
  <c r="R46" i="31"/>
  <c r="K42" i="31"/>
  <c r="N13" i="31"/>
  <c r="Y13" i="31" s="1"/>
  <c r="O13" i="31"/>
  <c r="Z13" i="31" s="1"/>
  <c r="P13" i="31"/>
  <c r="AA13" i="31" s="1"/>
  <c r="Q13" i="31"/>
  <c r="AB13" i="31" s="1"/>
  <c r="R13" i="31"/>
  <c r="N14" i="31"/>
  <c r="Y14" i="31" s="1"/>
  <c r="O14" i="31"/>
  <c r="Z14" i="31" s="1"/>
  <c r="P14" i="31"/>
  <c r="AA14" i="31" s="1"/>
  <c r="Q14" i="31"/>
  <c r="AB14" i="31" s="1"/>
  <c r="R14" i="31"/>
  <c r="N15" i="31"/>
  <c r="Y15" i="31" s="1"/>
  <c r="O15" i="31"/>
  <c r="Z15" i="31" s="1"/>
  <c r="P15" i="31"/>
  <c r="AA15" i="31" s="1"/>
  <c r="Q15" i="31"/>
  <c r="AB15" i="31" s="1"/>
  <c r="R15" i="31"/>
  <c r="N16" i="31"/>
  <c r="Y16" i="31" s="1"/>
  <c r="O16" i="31"/>
  <c r="Z16" i="31" s="1"/>
  <c r="P16" i="31"/>
  <c r="AA16" i="31" s="1"/>
  <c r="Q16" i="31"/>
  <c r="AB16" i="31"/>
  <c r="R16" i="31"/>
  <c r="N17" i="31"/>
  <c r="Y17" i="31" s="1"/>
  <c r="O17" i="31"/>
  <c r="Z17" i="31"/>
  <c r="P17" i="31"/>
  <c r="AA17" i="31" s="1"/>
  <c r="Q17" i="31"/>
  <c r="AB17" i="31" s="1"/>
  <c r="R17" i="31"/>
  <c r="N18" i="31"/>
  <c r="Y18" i="31" s="1"/>
  <c r="O18" i="31"/>
  <c r="Z18" i="31" s="1"/>
  <c r="P18" i="31"/>
  <c r="Q18" i="31"/>
  <c r="R18" i="31"/>
  <c r="N19" i="31"/>
  <c r="Y19" i="31" s="1"/>
  <c r="O19" i="31"/>
  <c r="Z19" i="31" s="1"/>
  <c r="P19" i="31"/>
  <c r="AA19" i="31" s="1"/>
  <c r="Q19" i="31"/>
  <c r="AB19" i="31" s="1"/>
  <c r="R19" i="31"/>
  <c r="N21" i="31"/>
  <c r="Y21" i="31"/>
  <c r="O21" i="31"/>
  <c r="Z21" i="31" s="1"/>
  <c r="P21" i="31"/>
  <c r="AA21" i="31"/>
  <c r="Q21" i="31"/>
  <c r="AB21" i="31" s="1"/>
  <c r="R21" i="31"/>
  <c r="N23" i="31"/>
  <c r="Y23" i="31" s="1"/>
  <c r="O23" i="31"/>
  <c r="Z23" i="31" s="1"/>
  <c r="P23" i="31"/>
  <c r="AA23" i="31" s="1"/>
  <c r="Q23" i="31"/>
  <c r="AB23" i="31" s="1"/>
  <c r="R23" i="31"/>
  <c r="N24" i="31"/>
  <c r="Y24" i="31" s="1"/>
  <c r="O24" i="31"/>
  <c r="Z24" i="31" s="1"/>
  <c r="P24" i="31"/>
  <c r="AA24" i="31" s="1"/>
  <c r="Q24" i="31"/>
  <c r="AB24" i="31" s="1"/>
  <c r="R24" i="31"/>
  <c r="N25" i="31"/>
  <c r="Y25" i="31" s="1"/>
  <c r="O25" i="31"/>
  <c r="Z25" i="31" s="1"/>
  <c r="P25" i="31"/>
  <c r="AA25" i="31" s="1"/>
  <c r="Q25" i="31"/>
  <c r="AB25" i="31" s="1"/>
  <c r="R25" i="31"/>
  <c r="N26" i="31"/>
  <c r="Y26" i="31"/>
  <c r="O26" i="31"/>
  <c r="Z26" i="31" s="1"/>
  <c r="P26" i="31"/>
  <c r="AA26" i="31" s="1"/>
  <c r="Q26" i="31"/>
  <c r="AB26" i="31" s="1"/>
  <c r="R26" i="31"/>
  <c r="N27" i="31"/>
  <c r="Y27" i="31" s="1"/>
  <c r="O27" i="31"/>
  <c r="Z27" i="31" s="1"/>
  <c r="P27" i="31"/>
  <c r="AA27" i="31"/>
  <c r="Q27" i="31"/>
  <c r="AB27" i="31" s="1"/>
  <c r="R27" i="31"/>
  <c r="N28" i="31"/>
  <c r="Y28" i="31" s="1"/>
  <c r="O28" i="31"/>
  <c r="Z28" i="31" s="1"/>
  <c r="P28" i="31"/>
  <c r="AA28" i="31" s="1"/>
  <c r="Q28" i="31"/>
  <c r="AB28" i="31" s="1"/>
  <c r="R28" i="31"/>
  <c r="N29" i="31"/>
  <c r="Y29" i="31" s="1"/>
  <c r="O29" i="31"/>
  <c r="Z29" i="31" s="1"/>
  <c r="P29" i="31"/>
  <c r="AA29" i="31" s="1"/>
  <c r="Q29" i="31"/>
  <c r="AB29" i="31" s="1"/>
  <c r="R29" i="31"/>
  <c r="N30" i="31"/>
  <c r="Y30" i="31" s="1"/>
  <c r="O30" i="31"/>
  <c r="Z30" i="31" s="1"/>
  <c r="P30" i="31"/>
  <c r="AA30" i="31" s="1"/>
  <c r="Q30" i="31"/>
  <c r="AB30" i="31" s="1"/>
  <c r="R30" i="31"/>
  <c r="N31" i="31"/>
  <c r="Y31" i="31" s="1"/>
  <c r="O31" i="31"/>
  <c r="Z31" i="31" s="1"/>
  <c r="P31" i="31"/>
  <c r="AA31" i="31" s="1"/>
  <c r="Q31" i="31"/>
  <c r="AB31" i="31" s="1"/>
  <c r="R31" i="31"/>
  <c r="N32" i="31"/>
  <c r="Y32" i="31" s="1"/>
  <c r="O32" i="31"/>
  <c r="Z32" i="31" s="1"/>
  <c r="P32" i="31"/>
  <c r="AA32" i="31" s="1"/>
  <c r="Q32" i="31"/>
  <c r="AB32" i="31" s="1"/>
  <c r="R32" i="31"/>
  <c r="N33" i="31"/>
  <c r="Y33" i="31" s="1"/>
  <c r="O33" i="31"/>
  <c r="Z33" i="31" s="1"/>
  <c r="P33" i="31"/>
  <c r="AA33" i="31" s="1"/>
  <c r="Q33" i="31"/>
  <c r="AB33" i="31" s="1"/>
  <c r="R33" i="31"/>
  <c r="N34" i="31"/>
  <c r="Y34" i="31" s="1"/>
  <c r="O34" i="31"/>
  <c r="Z34" i="31"/>
  <c r="P34" i="31"/>
  <c r="AA34" i="31" s="1"/>
  <c r="Q34" i="31"/>
  <c r="AB34" i="31" s="1"/>
  <c r="R34" i="31"/>
  <c r="N35" i="31"/>
  <c r="Y35" i="31" s="1"/>
  <c r="O35" i="31"/>
  <c r="Z35" i="31" s="1"/>
  <c r="P35" i="31"/>
  <c r="AA35" i="31"/>
  <c r="Q35" i="31"/>
  <c r="AB35" i="31" s="1"/>
  <c r="R35" i="31"/>
  <c r="N36" i="31"/>
  <c r="Y36" i="31" s="1"/>
  <c r="O36" i="31"/>
  <c r="Z36" i="31" s="1"/>
  <c r="P36" i="31"/>
  <c r="AA36" i="31" s="1"/>
  <c r="Q36" i="31"/>
  <c r="AB36" i="31" s="1"/>
  <c r="R36" i="31"/>
  <c r="N37" i="31"/>
  <c r="Y37" i="31" s="1"/>
  <c r="O37" i="31"/>
  <c r="Z37" i="31" s="1"/>
  <c r="P37" i="31"/>
  <c r="AA37" i="31" s="1"/>
  <c r="Q37" i="31"/>
  <c r="AB37" i="31" s="1"/>
  <c r="R37" i="31"/>
  <c r="N39" i="31"/>
  <c r="Y39" i="31"/>
  <c r="O39" i="31"/>
  <c r="Z39" i="31"/>
  <c r="P39" i="31"/>
  <c r="AA39" i="31"/>
  <c r="Q39" i="31"/>
  <c r="AB39" i="31"/>
  <c r="R39" i="31"/>
  <c r="N47" i="31"/>
  <c r="Y47" i="31" s="1"/>
  <c r="O47" i="31"/>
  <c r="Z47" i="31" s="1"/>
  <c r="P47" i="31"/>
  <c r="AA47" i="31" s="1"/>
  <c r="Q47" i="31"/>
  <c r="AB47" i="31" s="1"/>
  <c r="R47" i="31"/>
  <c r="N51" i="31"/>
  <c r="Y51" i="31" s="1"/>
  <c r="O51" i="31"/>
  <c r="Z51" i="31" s="1"/>
  <c r="P51" i="31"/>
  <c r="AA51" i="31" s="1"/>
  <c r="Q51" i="31"/>
  <c r="AB51" i="31" s="1"/>
  <c r="R51" i="31"/>
  <c r="N52" i="31"/>
  <c r="Y52" i="31" s="1"/>
  <c r="P52" i="31"/>
  <c r="AA52" i="31" s="1"/>
  <c r="Q52" i="31"/>
  <c r="AB52" i="31" s="1"/>
  <c r="R52" i="31"/>
  <c r="G48" i="31"/>
  <c r="H48" i="31"/>
  <c r="I48" i="31"/>
  <c r="J48" i="31"/>
  <c r="J49" i="31" s="1"/>
  <c r="G20" i="31"/>
  <c r="H20" i="31"/>
  <c r="I20" i="31"/>
  <c r="J20" i="31"/>
  <c r="C20" i="31"/>
  <c r="D20" i="31"/>
  <c r="E20" i="31"/>
  <c r="C48" i="31"/>
  <c r="L48" i="31" s="1"/>
  <c r="E48" i="31"/>
  <c r="B48" i="31"/>
  <c r="K21" i="31"/>
  <c r="L21" i="31"/>
  <c r="M21" i="31"/>
  <c r="M52" i="31"/>
  <c r="L52" i="31"/>
  <c r="K52" i="31"/>
  <c r="M51" i="31"/>
  <c r="L51" i="31"/>
  <c r="K51" i="31"/>
  <c r="M47" i="31"/>
  <c r="L47" i="31"/>
  <c r="K47" i="31"/>
  <c r="K46" i="31"/>
  <c r="M30" i="31"/>
  <c r="L30" i="31"/>
  <c r="K30" i="31"/>
  <c r="M39" i="31"/>
  <c r="L39" i="31"/>
  <c r="K39" i="31"/>
  <c r="M25" i="31"/>
  <c r="L25" i="31"/>
  <c r="K25" i="31"/>
  <c r="M24" i="31"/>
  <c r="L24" i="31"/>
  <c r="K24" i="31"/>
  <c r="M18" i="31"/>
  <c r="L18" i="31"/>
  <c r="K18" i="31"/>
  <c r="M37" i="31"/>
  <c r="L37" i="31"/>
  <c r="K37" i="31"/>
  <c r="M36" i="31"/>
  <c r="L36" i="31"/>
  <c r="K36" i="31"/>
  <c r="M35" i="31"/>
  <c r="L35" i="31"/>
  <c r="K35" i="31"/>
  <c r="M34" i="31"/>
  <c r="L34" i="31"/>
  <c r="K34" i="31"/>
  <c r="M33" i="31"/>
  <c r="L33" i="31"/>
  <c r="K33" i="31"/>
  <c r="M32" i="31"/>
  <c r="L32" i="31"/>
  <c r="K32" i="31"/>
  <c r="M31" i="31"/>
  <c r="L31" i="31"/>
  <c r="K31" i="31"/>
  <c r="M29" i="31"/>
  <c r="L29" i="31"/>
  <c r="K29" i="31"/>
  <c r="M28" i="31"/>
  <c r="L28" i="31"/>
  <c r="K28" i="31"/>
  <c r="M4" i="31"/>
  <c r="L4" i="31"/>
  <c r="K4" i="31"/>
  <c r="M27" i="31"/>
  <c r="L27" i="31"/>
  <c r="K27" i="31"/>
  <c r="M26" i="31"/>
  <c r="L26" i="31"/>
  <c r="K26" i="31"/>
  <c r="M23" i="31"/>
  <c r="L23" i="31"/>
  <c r="K23" i="31"/>
  <c r="M19" i="31"/>
  <c r="L19" i="31"/>
  <c r="K19" i="31"/>
  <c r="M17" i="31"/>
  <c r="L17" i="31"/>
  <c r="K17" i="31"/>
  <c r="M16" i="31"/>
  <c r="L16" i="31"/>
  <c r="K16" i="31"/>
  <c r="M15" i="31"/>
  <c r="L15" i="31"/>
  <c r="K15" i="31"/>
  <c r="M14" i="31"/>
  <c r="L14" i="31"/>
  <c r="K14" i="31"/>
  <c r="M13" i="31"/>
  <c r="L13" i="31"/>
  <c r="K13" i="31"/>
  <c r="M12" i="31"/>
  <c r="L12" i="31"/>
  <c r="K12" i="31"/>
  <c r="M11" i="31"/>
  <c r="L11" i="31"/>
  <c r="K11" i="31"/>
  <c r="M10" i="31"/>
  <c r="L10" i="31"/>
  <c r="K10" i="31"/>
  <c r="M9" i="31"/>
  <c r="L9" i="31"/>
  <c r="K9" i="31"/>
  <c r="M8" i="31"/>
  <c r="L8" i="31"/>
  <c r="K8" i="31"/>
  <c r="M7" i="31"/>
  <c r="L7" i="31"/>
  <c r="K7" i="31"/>
  <c r="M6" i="31"/>
  <c r="L6" i="31"/>
  <c r="K6" i="31"/>
  <c r="M5" i="31"/>
  <c r="L5" i="31"/>
  <c r="K5" i="31"/>
  <c r="G40" i="23"/>
  <c r="E40" i="23"/>
  <c r="D40" i="23" s="1"/>
  <c r="D40" i="22" s="1"/>
  <c r="G40" i="24"/>
  <c r="F40" i="24" s="1"/>
  <c r="E40" i="24"/>
  <c r="D40" i="24" s="1"/>
  <c r="B54" i="22"/>
  <c r="H54" i="22" s="1"/>
  <c r="C54" i="22"/>
  <c r="D54" i="22"/>
  <c r="I54" i="22" s="1"/>
  <c r="E54" i="22"/>
  <c r="F54" i="22"/>
  <c r="J54" i="22" s="1"/>
  <c r="G54" i="22"/>
  <c r="D53" i="22"/>
  <c r="S53" i="22" s="1"/>
  <c r="E53" i="22"/>
  <c r="F53" i="22"/>
  <c r="T53" i="22" s="1"/>
  <c r="G53" i="22"/>
  <c r="C53" i="22"/>
  <c r="B53" i="22"/>
  <c r="H53" i="22" s="1"/>
  <c r="B25" i="22"/>
  <c r="H25" i="22" s="1"/>
  <c r="C25" i="22"/>
  <c r="D25" i="22"/>
  <c r="E25" i="22"/>
  <c r="F25" i="22"/>
  <c r="T25" i="22" s="1"/>
  <c r="G25" i="22"/>
  <c r="B28" i="22"/>
  <c r="H28" i="22" s="1"/>
  <c r="C28" i="22"/>
  <c r="D28" i="22"/>
  <c r="I28" i="22" s="1"/>
  <c r="E28" i="22"/>
  <c r="F28" i="22"/>
  <c r="G28" i="22"/>
  <c r="B29" i="22"/>
  <c r="H29" i="22" s="1"/>
  <c r="C29" i="22"/>
  <c r="D29" i="22"/>
  <c r="I29" i="22" s="1"/>
  <c r="E29" i="22"/>
  <c r="F29" i="22"/>
  <c r="J29" i="22" s="1"/>
  <c r="G29" i="22"/>
  <c r="B6" i="22"/>
  <c r="C6" i="22"/>
  <c r="D6" i="22"/>
  <c r="E6" i="22"/>
  <c r="F6" i="22"/>
  <c r="T6" i="22" s="1"/>
  <c r="G6" i="22"/>
  <c r="B30" i="22"/>
  <c r="H30" i="22" s="1"/>
  <c r="C30" i="22"/>
  <c r="D30" i="22"/>
  <c r="I30" i="22" s="1"/>
  <c r="E30" i="22"/>
  <c r="F30" i="22"/>
  <c r="T30" i="22" s="1"/>
  <c r="G30" i="22"/>
  <c r="B31" i="22"/>
  <c r="H31" i="22" s="1"/>
  <c r="C31" i="22"/>
  <c r="D31" i="22"/>
  <c r="E31" i="22"/>
  <c r="F31" i="22"/>
  <c r="G31" i="22"/>
  <c r="B33" i="22"/>
  <c r="H33" i="22" s="1"/>
  <c r="C33" i="22"/>
  <c r="D33" i="22"/>
  <c r="E33" i="22"/>
  <c r="F33" i="22"/>
  <c r="J33" i="22" s="1"/>
  <c r="G33" i="22"/>
  <c r="B34" i="22"/>
  <c r="C34" i="22"/>
  <c r="D34" i="22"/>
  <c r="I34" i="22" s="1"/>
  <c r="E34" i="22"/>
  <c r="F34" i="22"/>
  <c r="G34" i="22"/>
  <c r="B35" i="22"/>
  <c r="H35" i="22" s="1"/>
  <c r="C35" i="22"/>
  <c r="D35" i="22"/>
  <c r="I35" i="22" s="1"/>
  <c r="E35" i="22"/>
  <c r="F35" i="22"/>
  <c r="G35" i="22"/>
  <c r="B36" i="22"/>
  <c r="C36" i="22"/>
  <c r="D36" i="22"/>
  <c r="I36" i="22" s="1"/>
  <c r="E36" i="22"/>
  <c r="F36" i="22"/>
  <c r="J36" i="22" s="1"/>
  <c r="G36" i="22"/>
  <c r="B37" i="22"/>
  <c r="C37" i="22"/>
  <c r="D37" i="22"/>
  <c r="I37" i="22" s="1"/>
  <c r="E37" i="22"/>
  <c r="F37" i="22"/>
  <c r="G37" i="22"/>
  <c r="B38" i="22"/>
  <c r="H38" i="22" s="1"/>
  <c r="C38" i="22"/>
  <c r="D38" i="22"/>
  <c r="I38" i="22" s="1"/>
  <c r="E38" i="22"/>
  <c r="F38" i="22"/>
  <c r="T38" i="22" s="1"/>
  <c r="G38" i="22"/>
  <c r="B39" i="22"/>
  <c r="H39" i="22" s="1"/>
  <c r="C39" i="22"/>
  <c r="D39" i="22"/>
  <c r="I39" i="22" s="1"/>
  <c r="E39" i="22"/>
  <c r="F39" i="22"/>
  <c r="G39" i="22"/>
  <c r="B20" i="22"/>
  <c r="R20" i="22" s="1"/>
  <c r="C20" i="22"/>
  <c r="D20" i="22"/>
  <c r="E20" i="22"/>
  <c r="F20" i="22"/>
  <c r="J20" i="22" s="1"/>
  <c r="G20" i="22"/>
  <c r="B24" i="22"/>
  <c r="H24" i="22" s="1"/>
  <c r="C24" i="22"/>
  <c r="D24" i="22"/>
  <c r="S24" i="22" s="1"/>
  <c r="E24" i="22"/>
  <c r="F24" i="22"/>
  <c r="J24" i="22" s="1"/>
  <c r="G24" i="22"/>
  <c r="B26" i="22"/>
  <c r="C26" i="22"/>
  <c r="D26" i="22"/>
  <c r="I26" i="22" s="1"/>
  <c r="E26" i="22"/>
  <c r="F26" i="22"/>
  <c r="J26" i="22" s="1"/>
  <c r="G26" i="22"/>
  <c r="B27" i="22"/>
  <c r="H27" i="22" s="1"/>
  <c r="C27" i="22"/>
  <c r="D27" i="22"/>
  <c r="I27" i="22" s="1"/>
  <c r="E27" i="22"/>
  <c r="F27" i="22"/>
  <c r="G27" i="22"/>
  <c r="B41" i="22"/>
  <c r="C41" i="22"/>
  <c r="D41" i="22"/>
  <c r="I41" i="22"/>
  <c r="E41" i="22"/>
  <c r="F41" i="22"/>
  <c r="J41" i="22" s="1"/>
  <c r="G41" i="22"/>
  <c r="B32" i="22"/>
  <c r="R32" i="22" s="1"/>
  <c r="C32" i="22"/>
  <c r="D32" i="22"/>
  <c r="E32" i="22"/>
  <c r="F32" i="22"/>
  <c r="J32" i="22" s="1"/>
  <c r="G32" i="22"/>
  <c r="B44" i="22"/>
  <c r="H44" i="22" s="1"/>
  <c r="C44" i="22"/>
  <c r="D44" i="22"/>
  <c r="I44" i="22" s="1"/>
  <c r="E44" i="22"/>
  <c r="F44" i="22"/>
  <c r="J44" i="22"/>
  <c r="G44" i="22"/>
  <c r="G23" i="22"/>
  <c r="F23" i="22"/>
  <c r="E23" i="22"/>
  <c r="D23" i="22"/>
  <c r="S23" i="22" s="1"/>
  <c r="C23" i="22"/>
  <c r="B23" i="22"/>
  <c r="B8" i="22"/>
  <c r="H8" i="22" s="1"/>
  <c r="C8" i="22"/>
  <c r="D8" i="22"/>
  <c r="I8" i="22" s="1"/>
  <c r="E8" i="22"/>
  <c r="F8" i="22"/>
  <c r="J8" i="22" s="1"/>
  <c r="G8" i="22"/>
  <c r="B9" i="22"/>
  <c r="H9" i="22" s="1"/>
  <c r="C9" i="22"/>
  <c r="D9" i="22"/>
  <c r="I9" i="22" s="1"/>
  <c r="E9" i="22"/>
  <c r="F9" i="22"/>
  <c r="J9" i="22" s="1"/>
  <c r="G9" i="22"/>
  <c r="B10" i="22"/>
  <c r="H10" i="22" s="1"/>
  <c r="C10" i="22"/>
  <c r="D10" i="22"/>
  <c r="I10" i="22" s="1"/>
  <c r="E10" i="22"/>
  <c r="F10" i="22"/>
  <c r="G10" i="22"/>
  <c r="B11" i="22"/>
  <c r="H11" i="22"/>
  <c r="C11" i="22"/>
  <c r="D11" i="22"/>
  <c r="E11" i="22"/>
  <c r="F11" i="22"/>
  <c r="J11" i="22" s="1"/>
  <c r="G11" i="22"/>
  <c r="B12" i="22"/>
  <c r="H12" i="22" s="1"/>
  <c r="C12" i="22"/>
  <c r="D12" i="22"/>
  <c r="I12" i="22" s="1"/>
  <c r="E12" i="22"/>
  <c r="F12" i="22"/>
  <c r="J12" i="22" s="1"/>
  <c r="G12" i="22"/>
  <c r="B13" i="22"/>
  <c r="C13" i="22"/>
  <c r="D13" i="22"/>
  <c r="E13" i="22"/>
  <c r="F13" i="22"/>
  <c r="J13" i="22" s="1"/>
  <c r="G13" i="22"/>
  <c r="B14" i="22"/>
  <c r="H14" i="22" s="1"/>
  <c r="C14" i="22"/>
  <c r="D14" i="22"/>
  <c r="E14" i="22"/>
  <c r="F14" i="22"/>
  <c r="J14" i="22" s="1"/>
  <c r="G14" i="22"/>
  <c r="B15" i="22"/>
  <c r="H15" i="22" s="1"/>
  <c r="C15" i="22"/>
  <c r="D15" i="22"/>
  <c r="E15" i="22"/>
  <c r="F15" i="22"/>
  <c r="G15" i="22"/>
  <c r="B16" i="22"/>
  <c r="C16" i="22"/>
  <c r="D16" i="22"/>
  <c r="S16" i="22" s="1"/>
  <c r="E16" i="22"/>
  <c r="F16" i="22"/>
  <c r="J16" i="22" s="1"/>
  <c r="G16" i="22"/>
  <c r="B17" i="22"/>
  <c r="H17" i="22" s="1"/>
  <c r="C17" i="22"/>
  <c r="D17" i="22"/>
  <c r="E17" i="22"/>
  <c r="F17" i="22"/>
  <c r="J17" i="22"/>
  <c r="G17" i="22"/>
  <c r="B18" i="22"/>
  <c r="H18" i="22" s="1"/>
  <c r="C18" i="22"/>
  <c r="D18" i="22"/>
  <c r="I18" i="22" s="1"/>
  <c r="E18" i="22"/>
  <c r="F18" i="22"/>
  <c r="J18" i="22" s="1"/>
  <c r="G18" i="22"/>
  <c r="B19" i="22"/>
  <c r="H19" i="22" s="1"/>
  <c r="C19" i="22"/>
  <c r="D19" i="22"/>
  <c r="I19" i="22" s="1"/>
  <c r="E19" i="22"/>
  <c r="F19" i="22"/>
  <c r="J19" i="22" s="1"/>
  <c r="G19" i="22"/>
  <c r="B21" i="22"/>
  <c r="C21" i="22"/>
  <c r="D21" i="22"/>
  <c r="E21" i="22"/>
  <c r="F21" i="22"/>
  <c r="G21" i="22"/>
  <c r="D7" i="22"/>
  <c r="E7" i="22"/>
  <c r="F7" i="22"/>
  <c r="G7" i="22"/>
  <c r="C7" i="22"/>
  <c r="B7" i="22"/>
  <c r="H7" i="22" s="1"/>
  <c r="C103" i="20"/>
  <c r="D103" i="20"/>
  <c r="E103" i="20"/>
  <c r="F103" i="20"/>
  <c r="G103" i="20"/>
  <c r="H103" i="20"/>
  <c r="I103" i="20"/>
  <c r="J103" i="20"/>
  <c r="K103" i="20"/>
  <c r="L103" i="20"/>
  <c r="M103" i="20"/>
  <c r="A103" i="20"/>
  <c r="A53" i="10" s="1"/>
  <c r="A102" i="20"/>
  <c r="A52" i="10"/>
  <c r="A39" i="10"/>
  <c r="A21" i="10"/>
  <c r="D73" i="20"/>
  <c r="E73" i="20"/>
  <c r="F73" i="20"/>
  <c r="G73" i="20"/>
  <c r="H73" i="20"/>
  <c r="I73" i="20"/>
  <c r="J73" i="20"/>
  <c r="K73" i="20"/>
  <c r="L73" i="20"/>
  <c r="M73" i="20"/>
  <c r="D75" i="20"/>
  <c r="E75" i="20"/>
  <c r="F75" i="20"/>
  <c r="G75" i="20"/>
  <c r="H75" i="20"/>
  <c r="I75" i="20"/>
  <c r="J75" i="20"/>
  <c r="K75" i="20"/>
  <c r="L75" i="20"/>
  <c r="L89" i="20" s="1"/>
  <c r="M75" i="20"/>
  <c r="D76" i="20"/>
  <c r="E76" i="20"/>
  <c r="F76" i="20"/>
  <c r="G76" i="20"/>
  <c r="H76" i="20"/>
  <c r="I76" i="20"/>
  <c r="J76" i="20"/>
  <c r="K76" i="20"/>
  <c r="L76" i="20"/>
  <c r="M76" i="20"/>
  <c r="D90" i="20"/>
  <c r="W40" i="10" s="1"/>
  <c r="P40" i="10" s="1"/>
  <c r="E90" i="20"/>
  <c r="F90" i="20"/>
  <c r="G90" i="20"/>
  <c r="H90" i="20"/>
  <c r="I90" i="20"/>
  <c r="J90" i="20"/>
  <c r="K90" i="20"/>
  <c r="L90" i="20"/>
  <c r="M90" i="20"/>
  <c r="D81" i="20"/>
  <c r="E81" i="20"/>
  <c r="F81" i="20"/>
  <c r="G81" i="20"/>
  <c r="H81" i="20"/>
  <c r="I81" i="20"/>
  <c r="J81" i="20"/>
  <c r="K81" i="20"/>
  <c r="L81" i="20"/>
  <c r="M81" i="20"/>
  <c r="D93" i="20"/>
  <c r="E93" i="20"/>
  <c r="F93" i="20"/>
  <c r="G93" i="20"/>
  <c r="H93" i="20"/>
  <c r="I93" i="20"/>
  <c r="J93" i="20"/>
  <c r="K93" i="20"/>
  <c r="L93" i="20"/>
  <c r="M93" i="20"/>
  <c r="D97" i="20"/>
  <c r="E97" i="20"/>
  <c r="F97" i="20"/>
  <c r="G97" i="20"/>
  <c r="H97" i="20"/>
  <c r="I97" i="20"/>
  <c r="J97" i="20"/>
  <c r="K97" i="20"/>
  <c r="L97" i="20"/>
  <c r="M97" i="20"/>
  <c r="D98" i="20"/>
  <c r="E98" i="20"/>
  <c r="F98" i="20"/>
  <c r="G98" i="20"/>
  <c r="H98" i="20"/>
  <c r="I98" i="20"/>
  <c r="J98" i="20"/>
  <c r="K98" i="20"/>
  <c r="L98" i="20"/>
  <c r="M98" i="20"/>
  <c r="C73" i="20"/>
  <c r="W23" i="10"/>
  <c r="C75" i="20"/>
  <c r="W25" i="10" s="1"/>
  <c r="C76" i="20"/>
  <c r="C90" i="20"/>
  <c r="C81" i="20"/>
  <c r="C93" i="20"/>
  <c r="C97" i="20"/>
  <c r="C98" i="20"/>
  <c r="A98" i="20"/>
  <c r="A48" i="10" s="1"/>
  <c r="A97" i="20"/>
  <c r="A47" i="10" s="1"/>
  <c r="A93" i="20"/>
  <c r="A43" i="10" s="1"/>
  <c r="A81" i="20"/>
  <c r="A31" i="10" s="1"/>
  <c r="A90" i="20"/>
  <c r="A40" i="10" s="1"/>
  <c r="A76" i="20"/>
  <c r="A26" i="10" s="1"/>
  <c r="A75" i="20"/>
  <c r="A25" i="10" s="1"/>
  <c r="A73" i="20"/>
  <c r="A23" i="10"/>
  <c r="C72" i="20"/>
  <c r="W22" i="10" s="1"/>
  <c r="D72" i="20"/>
  <c r="E72" i="20"/>
  <c r="F72" i="20"/>
  <c r="G72" i="20"/>
  <c r="G89" i="20" s="1"/>
  <c r="H72" i="20"/>
  <c r="I72" i="20"/>
  <c r="J72" i="20"/>
  <c r="K72" i="20"/>
  <c r="L72" i="20"/>
  <c r="M72" i="20"/>
  <c r="A72" i="20"/>
  <c r="A22" i="10" s="1"/>
  <c r="C74" i="20"/>
  <c r="I24" i="10" s="1"/>
  <c r="D74" i="20"/>
  <c r="E74" i="20"/>
  <c r="F74" i="20"/>
  <c r="G74" i="20"/>
  <c r="H74" i="20"/>
  <c r="I74" i="20"/>
  <c r="J74" i="20"/>
  <c r="K74" i="20"/>
  <c r="L74" i="20"/>
  <c r="M74" i="20"/>
  <c r="C77" i="20"/>
  <c r="D77" i="20"/>
  <c r="E77" i="20"/>
  <c r="F77" i="20"/>
  <c r="G77" i="20"/>
  <c r="H77" i="20"/>
  <c r="I77" i="20"/>
  <c r="J77" i="20"/>
  <c r="K77" i="20"/>
  <c r="L77" i="20"/>
  <c r="M77" i="20"/>
  <c r="C78" i="20"/>
  <c r="D78" i="20"/>
  <c r="E78" i="20"/>
  <c r="F78" i="20"/>
  <c r="G78" i="20"/>
  <c r="H78" i="20"/>
  <c r="I78" i="20"/>
  <c r="J78" i="20"/>
  <c r="K78" i="20"/>
  <c r="L78" i="20"/>
  <c r="M78" i="20"/>
  <c r="C55" i="20"/>
  <c r="D55" i="20"/>
  <c r="E55" i="20"/>
  <c r="F55" i="20"/>
  <c r="G55" i="20"/>
  <c r="H55" i="20"/>
  <c r="I55" i="20"/>
  <c r="J55" i="20"/>
  <c r="K55" i="20"/>
  <c r="L55" i="20"/>
  <c r="M55" i="20"/>
  <c r="C79" i="20"/>
  <c r="I29" i="10" s="1"/>
  <c r="L29" i="10" s="1"/>
  <c r="D79" i="20"/>
  <c r="E79" i="20"/>
  <c r="F79" i="20"/>
  <c r="G79" i="20"/>
  <c r="H79" i="20"/>
  <c r="I79" i="20"/>
  <c r="J79" i="20"/>
  <c r="K79" i="20"/>
  <c r="L79" i="20"/>
  <c r="M79" i="20"/>
  <c r="C80" i="20"/>
  <c r="D80" i="20"/>
  <c r="E80" i="20"/>
  <c r="F80" i="20"/>
  <c r="G80" i="20"/>
  <c r="H80" i="20"/>
  <c r="I80" i="20"/>
  <c r="J80" i="20"/>
  <c r="K80" i="20"/>
  <c r="L80" i="20"/>
  <c r="M80" i="20"/>
  <c r="C82" i="20"/>
  <c r="D82" i="20"/>
  <c r="E82" i="20"/>
  <c r="F82" i="20"/>
  <c r="G82" i="20"/>
  <c r="H82" i="20"/>
  <c r="I82" i="20"/>
  <c r="J82" i="20"/>
  <c r="K82" i="20"/>
  <c r="L82" i="20"/>
  <c r="M82" i="20"/>
  <c r="C83" i="20"/>
  <c r="D83" i="20"/>
  <c r="E83" i="20"/>
  <c r="F83" i="20"/>
  <c r="G83" i="20"/>
  <c r="H83" i="20"/>
  <c r="I83" i="20"/>
  <c r="J83" i="20"/>
  <c r="K83" i="20"/>
  <c r="L83" i="20"/>
  <c r="M83" i="20"/>
  <c r="C84" i="20"/>
  <c r="I34" i="10" s="1"/>
  <c r="D84" i="20"/>
  <c r="E84" i="20"/>
  <c r="F84" i="20"/>
  <c r="G84" i="20"/>
  <c r="H84" i="20"/>
  <c r="I84" i="20"/>
  <c r="J84" i="20"/>
  <c r="K84" i="20"/>
  <c r="L84" i="20"/>
  <c r="M84" i="20"/>
  <c r="C85" i="20"/>
  <c r="D85" i="20"/>
  <c r="W35" i="10" s="1"/>
  <c r="E85" i="20"/>
  <c r="F85" i="20"/>
  <c r="G85" i="20"/>
  <c r="H85" i="20"/>
  <c r="I85" i="20"/>
  <c r="J85" i="20"/>
  <c r="K85" i="20"/>
  <c r="L85" i="20"/>
  <c r="M85" i="20"/>
  <c r="C86" i="20"/>
  <c r="D86" i="20"/>
  <c r="E86" i="20"/>
  <c r="F86" i="20"/>
  <c r="G86" i="20"/>
  <c r="H86" i="20"/>
  <c r="I86" i="20"/>
  <c r="J86" i="20"/>
  <c r="K86" i="20"/>
  <c r="L86" i="20"/>
  <c r="M86" i="20"/>
  <c r="C87" i="20"/>
  <c r="W37" i="10" s="1"/>
  <c r="D87" i="20"/>
  <c r="E87" i="20"/>
  <c r="F87" i="20"/>
  <c r="G87" i="20"/>
  <c r="H87" i="20"/>
  <c r="I87" i="20"/>
  <c r="J87" i="20"/>
  <c r="K87" i="20"/>
  <c r="L87" i="20"/>
  <c r="M87" i="20"/>
  <c r="C88" i="20"/>
  <c r="I38" i="10" s="1"/>
  <c r="D88" i="20"/>
  <c r="E88" i="20"/>
  <c r="F88" i="20"/>
  <c r="G88" i="20"/>
  <c r="H88" i="20"/>
  <c r="I88" i="20"/>
  <c r="J88" i="20"/>
  <c r="K88" i="20"/>
  <c r="L88" i="20"/>
  <c r="M88" i="20"/>
  <c r="C69" i="20"/>
  <c r="D69" i="20"/>
  <c r="W19" i="10" s="1"/>
  <c r="P19" i="10" s="1"/>
  <c r="E69" i="20"/>
  <c r="F69" i="20"/>
  <c r="G69" i="20"/>
  <c r="H69" i="20"/>
  <c r="I69" i="20"/>
  <c r="J69" i="20"/>
  <c r="K69" i="20"/>
  <c r="L69" i="20"/>
  <c r="M69" i="20"/>
  <c r="A69" i="20"/>
  <c r="A19" i="10" s="1"/>
  <c r="A88" i="20"/>
  <c r="A38" i="10" s="1"/>
  <c r="A87" i="20"/>
  <c r="A37" i="10" s="1"/>
  <c r="A85" i="20"/>
  <c r="A35" i="10" s="1"/>
  <c r="A86" i="20"/>
  <c r="A36" i="10" s="1"/>
  <c r="A84" i="20"/>
  <c r="A34" i="10" s="1"/>
  <c r="A83" i="20"/>
  <c r="A33" i="10" s="1"/>
  <c r="A82" i="20"/>
  <c r="A32" i="10" s="1"/>
  <c r="A80" i="20"/>
  <c r="A30" i="10" s="1"/>
  <c r="A79" i="20"/>
  <c r="A29" i="10" s="1"/>
  <c r="A55" i="20"/>
  <c r="A5" i="10" s="1"/>
  <c r="A78" i="20"/>
  <c r="A28" i="10" s="1"/>
  <c r="A77" i="20"/>
  <c r="A27" i="10" s="1"/>
  <c r="A74" i="20"/>
  <c r="A24" i="10" s="1"/>
  <c r="C56" i="20"/>
  <c r="I6" i="10" s="1"/>
  <c r="L6" i="10" s="1"/>
  <c r="D56" i="20"/>
  <c r="E56" i="20"/>
  <c r="F56" i="20"/>
  <c r="G56" i="20"/>
  <c r="H56" i="20"/>
  <c r="I56" i="20"/>
  <c r="J56" i="20"/>
  <c r="K56" i="20"/>
  <c r="L56" i="20"/>
  <c r="M56" i="20"/>
  <c r="C57" i="20"/>
  <c r="I7" i="10" s="1"/>
  <c r="D57" i="20"/>
  <c r="E57" i="20"/>
  <c r="F57" i="20"/>
  <c r="G57" i="20"/>
  <c r="H57" i="20"/>
  <c r="I57" i="20"/>
  <c r="J57" i="20"/>
  <c r="K57" i="20"/>
  <c r="L57" i="20"/>
  <c r="M57" i="20"/>
  <c r="C58" i="20"/>
  <c r="D58" i="20"/>
  <c r="E58" i="20"/>
  <c r="F58" i="20"/>
  <c r="G58" i="20"/>
  <c r="H58" i="20"/>
  <c r="I58" i="20"/>
  <c r="J58" i="20"/>
  <c r="K58" i="20"/>
  <c r="L58" i="20"/>
  <c r="M58" i="20"/>
  <c r="C59" i="20"/>
  <c r="D59" i="20"/>
  <c r="E59" i="20"/>
  <c r="F59" i="20"/>
  <c r="G59" i="20"/>
  <c r="H59" i="20"/>
  <c r="I59" i="20"/>
  <c r="J59" i="20"/>
  <c r="K59" i="20"/>
  <c r="L59" i="20"/>
  <c r="M59" i="20"/>
  <c r="C60" i="20"/>
  <c r="I10" i="10" s="1"/>
  <c r="L10" i="10" s="1"/>
  <c r="D60" i="20"/>
  <c r="E60" i="20"/>
  <c r="F60" i="20"/>
  <c r="G60" i="20"/>
  <c r="H60" i="20"/>
  <c r="I60" i="20"/>
  <c r="J60" i="20"/>
  <c r="K60" i="20"/>
  <c r="L60" i="20"/>
  <c r="M60" i="20"/>
  <c r="C61" i="20"/>
  <c r="W11" i="10" s="1"/>
  <c r="P11" i="10" s="1"/>
  <c r="D61" i="20"/>
  <c r="E61" i="20"/>
  <c r="F61" i="20"/>
  <c r="G61" i="20"/>
  <c r="H61" i="20"/>
  <c r="I61" i="20"/>
  <c r="J61" i="20"/>
  <c r="K61" i="20"/>
  <c r="L61" i="20"/>
  <c r="M61" i="20"/>
  <c r="C62" i="20"/>
  <c r="I12" i="10" s="1"/>
  <c r="D62" i="20"/>
  <c r="E62" i="20"/>
  <c r="F62" i="20"/>
  <c r="G62" i="20"/>
  <c r="H62" i="20"/>
  <c r="I62" i="20"/>
  <c r="J62" i="20"/>
  <c r="K62" i="20"/>
  <c r="L62" i="20"/>
  <c r="M62" i="20"/>
  <c r="C63" i="20"/>
  <c r="I13" i="10" s="1"/>
  <c r="D63" i="20"/>
  <c r="E63" i="20"/>
  <c r="F63" i="20"/>
  <c r="G63" i="20"/>
  <c r="H63" i="20"/>
  <c r="I63" i="20"/>
  <c r="J63" i="20"/>
  <c r="K63" i="20"/>
  <c r="L63" i="20"/>
  <c r="M63" i="20"/>
  <c r="C64" i="20"/>
  <c r="D64" i="20"/>
  <c r="E64" i="20"/>
  <c r="F64" i="20"/>
  <c r="G64" i="20"/>
  <c r="H64" i="20"/>
  <c r="I64" i="20"/>
  <c r="J64" i="20"/>
  <c r="K64" i="20"/>
  <c r="L64" i="20"/>
  <c r="M64" i="20"/>
  <c r="C65" i="20"/>
  <c r="I15" i="10" s="1"/>
  <c r="D65" i="20"/>
  <c r="E65" i="20"/>
  <c r="F65" i="20"/>
  <c r="G65" i="20"/>
  <c r="H65" i="20"/>
  <c r="I65" i="20"/>
  <c r="J65" i="20"/>
  <c r="K65" i="20"/>
  <c r="L65" i="20"/>
  <c r="M65" i="20"/>
  <c r="C66" i="20"/>
  <c r="I16" i="10" s="1"/>
  <c r="D66" i="20"/>
  <c r="W16" i="10" s="1"/>
  <c r="X16" i="10" s="1"/>
  <c r="E66" i="20"/>
  <c r="F66" i="20"/>
  <c r="G66" i="20"/>
  <c r="H66" i="20"/>
  <c r="I66" i="20"/>
  <c r="J66" i="20"/>
  <c r="K66" i="20"/>
  <c r="L66" i="20"/>
  <c r="M66" i="20"/>
  <c r="C67" i="20"/>
  <c r="I17" i="10" s="1"/>
  <c r="L17" i="10" s="1"/>
  <c r="D67" i="20"/>
  <c r="E67" i="20"/>
  <c r="F67" i="20"/>
  <c r="G67" i="20"/>
  <c r="H67" i="20"/>
  <c r="I67" i="20"/>
  <c r="J67" i="20"/>
  <c r="K67" i="20"/>
  <c r="L67" i="20"/>
  <c r="M67" i="20"/>
  <c r="C68" i="20"/>
  <c r="I18" i="10" s="1"/>
  <c r="L18" i="10" s="1"/>
  <c r="D68" i="20"/>
  <c r="E68" i="20"/>
  <c r="F68" i="20"/>
  <c r="G68" i="20"/>
  <c r="H68" i="20"/>
  <c r="I68" i="20"/>
  <c r="J68" i="20"/>
  <c r="K68" i="20"/>
  <c r="L68" i="20"/>
  <c r="M68" i="20"/>
  <c r="C70" i="20"/>
  <c r="D70" i="20"/>
  <c r="E70" i="20"/>
  <c r="F70" i="20"/>
  <c r="G70" i="20"/>
  <c r="H70" i="20"/>
  <c r="I70" i="20"/>
  <c r="J70" i="20"/>
  <c r="K70" i="20"/>
  <c r="L70" i="20"/>
  <c r="M70" i="20"/>
  <c r="A70" i="20"/>
  <c r="A20" i="10"/>
  <c r="A68" i="20"/>
  <c r="A18" i="10" s="1"/>
  <c r="A67" i="20"/>
  <c r="A17" i="10"/>
  <c r="A66" i="20"/>
  <c r="A16" i="10" s="1"/>
  <c r="A65" i="20"/>
  <c r="A15" i="10"/>
  <c r="A62" i="20"/>
  <c r="A12" i="10" s="1"/>
  <c r="A63" i="20"/>
  <c r="A13" i="10"/>
  <c r="A64" i="20"/>
  <c r="A14" i="10" s="1"/>
  <c r="A61" i="20"/>
  <c r="A11" i="10"/>
  <c r="A60" i="20"/>
  <c r="A10" i="10" s="1"/>
  <c r="A59" i="20"/>
  <c r="A9" i="10"/>
  <c r="A58" i="20"/>
  <c r="A8" i="10" s="1"/>
  <c r="A57" i="20"/>
  <c r="A7" i="10"/>
  <c r="A56" i="20"/>
  <c r="A6" i="10" s="1"/>
  <c r="D102" i="20"/>
  <c r="E102" i="20"/>
  <c r="F102" i="20"/>
  <c r="G102" i="20"/>
  <c r="H102" i="20"/>
  <c r="I102" i="20"/>
  <c r="J102" i="20"/>
  <c r="K102" i="20"/>
  <c r="L102" i="20"/>
  <c r="M102" i="20"/>
  <c r="K6" i="10"/>
  <c r="N6" i="10"/>
  <c r="O6" i="10"/>
  <c r="K7" i="10"/>
  <c r="N7" i="10"/>
  <c r="O7" i="10"/>
  <c r="K8" i="10"/>
  <c r="N8" i="10"/>
  <c r="O8" i="10"/>
  <c r="K9" i="10"/>
  <c r="N9" i="10"/>
  <c r="O9" i="10"/>
  <c r="K10" i="10"/>
  <c r="N10" i="10"/>
  <c r="O10" i="10"/>
  <c r="K11" i="10"/>
  <c r="N11" i="10"/>
  <c r="O11" i="10"/>
  <c r="K12" i="10"/>
  <c r="N12" i="10"/>
  <c r="O12" i="10"/>
  <c r="K13" i="10"/>
  <c r="N13" i="10"/>
  <c r="O13" i="10"/>
  <c r="K14" i="10"/>
  <c r="N14" i="10"/>
  <c r="O14" i="10"/>
  <c r="K15" i="10"/>
  <c r="N15" i="10"/>
  <c r="O15" i="10"/>
  <c r="K16" i="10"/>
  <c r="N16" i="10"/>
  <c r="O16" i="10"/>
  <c r="K17" i="10"/>
  <c r="N17" i="10"/>
  <c r="O17" i="10"/>
  <c r="K18" i="10"/>
  <c r="N18" i="10"/>
  <c r="O18" i="10"/>
  <c r="K20" i="10"/>
  <c r="N20" i="10"/>
  <c r="O20" i="10"/>
  <c r="K22" i="10"/>
  <c r="N22" i="10"/>
  <c r="O22" i="10"/>
  <c r="K24" i="10"/>
  <c r="N24" i="10"/>
  <c r="O24" i="10"/>
  <c r="K27" i="10"/>
  <c r="N27" i="10"/>
  <c r="O27" i="10"/>
  <c r="K28" i="10"/>
  <c r="N28" i="10"/>
  <c r="O28" i="10"/>
  <c r="K5" i="10"/>
  <c r="N5" i="10"/>
  <c r="O5" i="10"/>
  <c r="K29" i="10"/>
  <c r="N29" i="10"/>
  <c r="O29" i="10"/>
  <c r="K30" i="10"/>
  <c r="N30" i="10"/>
  <c r="O30" i="10"/>
  <c r="K32" i="10"/>
  <c r="N32" i="10"/>
  <c r="O32" i="10"/>
  <c r="K33" i="10"/>
  <c r="N33" i="10"/>
  <c r="O33" i="10"/>
  <c r="K34" i="10"/>
  <c r="N34" i="10"/>
  <c r="O34" i="10"/>
  <c r="K35" i="10"/>
  <c r="N35" i="10"/>
  <c r="O35" i="10"/>
  <c r="K36" i="10"/>
  <c r="N36" i="10"/>
  <c r="O36" i="10"/>
  <c r="K37" i="10"/>
  <c r="N37" i="10"/>
  <c r="O37" i="10"/>
  <c r="K38" i="10"/>
  <c r="N38" i="10"/>
  <c r="O38" i="10"/>
  <c r="K19" i="10"/>
  <c r="N19" i="10"/>
  <c r="O19" i="10"/>
  <c r="G39" i="10"/>
  <c r="N39" i="10" s="1"/>
  <c r="H39" i="10"/>
  <c r="AL39" i="10"/>
  <c r="K23" i="10"/>
  <c r="N23" i="10"/>
  <c r="O23" i="10"/>
  <c r="K25" i="10"/>
  <c r="N25" i="10"/>
  <c r="O25" i="10"/>
  <c r="K26" i="10"/>
  <c r="N26" i="10"/>
  <c r="O26" i="10"/>
  <c r="K40" i="10"/>
  <c r="N40" i="10"/>
  <c r="O40" i="10"/>
  <c r="K31" i="10"/>
  <c r="N31" i="10"/>
  <c r="O31" i="10"/>
  <c r="N43" i="10"/>
  <c r="K47" i="10"/>
  <c r="N47" i="10"/>
  <c r="K48" i="10"/>
  <c r="N48" i="10"/>
  <c r="O48" i="10"/>
  <c r="K52" i="10"/>
  <c r="K53" i="10"/>
  <c r="N53" i="10"/>
  <c r="O53" i="10"/>
  <c r="H21" i="22"/>
  <c r="J34" i="22"/>
  <c r="K99" i="20"/>
  <c r="W27" i="10"/>
  <c r="P27" i="10" s="1"/>
  <c r="W24" i="10"/>
  <c r="P24" i="10" s="1"/>
  <c r="J23" i="22"/>
  <c r="I11" i="10"/>
  <c r="L11" i="10" s="1"/>
  <c r="I19" i="10"/>
  <c r="L19" i="10" s="1"/>
  <c r="I36" i="10"/>
  <c r="L36" i="10" s="1"/>
  <c r="I35" i="10"/>
  <c r="M35" i="10" s="1"/>
  <c r="I30" i="10"/>
  <c r="L30" i="10" s="1"/>
  <c r="I5" i="10"/>
  <c r="M5" i="10" s="1"/>
  <c r="I27" i="10"/>
  <c r="L27" i="10" s="1"/>
  <c r="I31" i="10"/>
  <c r="L31" i="10" s="1"/>
  <c r="I40" i="10"/>
  <c r="M40" i="10" s="1"/>
  <c r="I23" i="10"/>
  <c r="J25" i="22"/>
  <c r="J35" i="22"/>
  <c r="H37" i="22"/>
  <c r="J39" i="22"/>
  <c r="J27" i="22"/>
  <c r="M22" i="22"/>
  <c r="AD53" i="22"/>
  <c r="AD31" i="22"/>
  <c r="H23" i="22"/>
  <c r="R53" i="22"/>
  <c r="T47" i="22"/>
  <c r="AD29" i="22"/>
  <c r="W51" i="10"/>
  <c r="AE20" i="39" s="1"/>
  <c r="AD49" i="22"/>
  <c r="N22" i="22"/>
  <c r="S22" i="22" s="1"/>
  <c r="E40" i="22"/>
  <c r="C40" i="22"/>
  <c r="E50" i="22"/>
  <c r="N21" i="10"/>
  <c r="L38" i="31"/>
  <c r="F22" i="23"/>
  <c r="F22" i="22" s="1"/>
  <c r="X23" i="10"/>
  <c r="AB52" i="22"/>
  <c r="T45" i="22"/>
  <c r="T42" i="22"/>
  <c r="AB37" i="22"/>
  <c r="AC36" i="22"/>
  <c r="AD33" i="22"/>
  <c r="R27" i="22"/>
  <c r="AC24" i="22"/>
  <c r="R6" i="22"/>
  <c r="S36" i="22"/>
  <c r="AD28" i="22"/>
  <c r="AC39" i="22"/>
  <c r="K20" i="31"/>
  <c r="T7" i="22"/>
  <c r="T21" i="22"/>
  <c r="R21" i="22"/>
  <c r="T41" i="22"/>
  <c r="R41" i="22"/>
  <c r="R26" i="22"/>
  <c r="R34" i="22"/>
  <c r="M38" i="31"/>
  <c r="T43" i="22"/>
  <c r="R43" i="22"/>
  <c r="D50" i="33"/>
  <c r="X50" i="22" s="1"/>
  <c r="K38" i="31"/>
  <c r="Q38" i="31"/>
  <c r="AB38" i="31" s="1"/>
  <c r="AB53" i="22"/>
  <c r="R46" i="22"/>
  <c r="AD32" i="22"/>
  <c r="AB28" i="22"/>
  <c r="AB27" i="22"/>
  <c r="AB24" i="22"/>
  <c r="AC20" i="22"/>
  <c r="AB19" i="22"/>
  <c r="AB17" i="22"/>
  <c r="AC16" i="22"/>
  <c r="AB14" i="22"/>
  <c r="AC12" i="22"/>
  <c r="AB11" i="22"/>
  <c r="AD9" i="22"/>
  <c r="AB9" i="22"/>
  <c r="AC8" i="22"/>
  <c r="AB7" i="22"/>
  <c r="R42" i="22"/>
  <c r="T46" i="22"/>
  <c r="AA40" i="22"/>
  <c r="F40" i="33"/>
  <c r="Z40" i="22" s="1"/>
  <c r="R49" i="22"/>
  <c r="R47" i="22"/>
  <c r="R45" i="22"/>
  <c r="T22" i="22"/>
  <c r="C50" i="22"/>
  <c r="H50" i="10"/>
  <c r="O50" i="10" s="1"/>
  <c r="S41" i="22"/>
  <c r="T40" i="22"/>
  <c r="R20" i="31"/>
  <c r="T52" i="22"/>
  <c r="AP50" i="10"/>
  <c r="R38" i="31"/>
  <c r="S46" i="22"/>
  <c r="S45" i="22"/>
  <c r="S42" i="22"/>
  <c r="S35" i="22"/>
  <c r="S33" i="22"/>
  <c r="S32" i="22"/>
  <c r="T31" i="22"/>
  <c r="R31" i="22"/>
  <c r="R28" i="22"/>
  <c r="AC25" i="22"/>
  <c r="R13" i="22"/>
  <c r="W31" i="10"/>
  <c r="Q20" i="31"/>
  <c r="AB20" i="31" s="1"/>
  <c r="R48" i="31"/>
  <c r="W45" i="10"/>
  <c r="X45" i="10" s="1"/>
  <c r="L20" i="31"/>
  <c r="Q48" i="31"/>
  <c r="AB48" i="31" s="1"/>
  <c r="E22" i="22"/>
  <c r="H50" i="22"/>
  <c r="P51" i="10"/>
  <c r="L23" i="10"/>
  <c r="M31" i="10"/>
  <c r="L35" i="10"/>
  <c r="M19" i="10"/>
  <c r="M10" i="10"/>
  <c r="L45" i="10"/>
  <c r="M45" i="10"/>
  <c r="L51" i="10"/>
  <c r="M51" i="10"/>
  <c r="T48" i="22"/>
  <c r="R35" i="22"/>
  <c r="S9" i="22"/>
  <c r="O20" i="31"/>
  <c r="Z20" i="31" s="1"/>
  <c r="G49" i="31"/>
  <c r="P20" i="31"/>
  <c r="AA20" i="31" s="1"/>
  <c r="O38" i="31"/>
  <c r="Z38" i="31" s="1"/>
  <c r="I33" i="22"/>
  <c r="R8" i="22"/>
  <c r="I13" i="22"/>
  <c r="W42" i="10"/>
  <c r="P42" i="10" s="1"/>
  <c r="J22" i="22"/>
  <c r="AB23" i="22"/>
  <c r="AD17" i="22"/>
  <c r="D50" i="23"/>
  <c r="D50" i="22" s="1"/>
  <c r="AD27" i="22"/>
  <c r="I26" i="10"/>
  <c r="L26" i="10" s="1"/>
  <c r="I47" i="10"/>
  <c r="K49" i="10"/>
  <c r="J6" i="22"/>
  <c r="I24" i="22"/>
  <c r="J7" i="22"/>
  <c r="R23" i="22"/>
  <c r="P38" i="31"/>
  <c r="AA38" i="31" s="1"/>
  <c r="N20" i="31"/>
  <c r="Y20" i="31" s="1"/>
  <c r="AD54" i="22"/>
  <c r="C51" i="23"/>
  <c r="B51" i="23" s="1"/>
  <c r="S7" i="22"/>
  <c r="S21" i="22"/>
  <c r="T27" i="22"/>
  <c r="T39" i="22"/>
  <c r="R39" i="22"/>
  <c r="T37" i="22"/>
  <c r="R37" i="22"/>
  <c r="T35" i="22"/>
  <c r="T29" i="22"/>
  <c r="R54" i="22"/>
  <c r="AD52" i="22"/>
  <c r="AB20" i="22"/>
  <c r="E49" i="31"/>
  <c r="P48" i="31"/>
  <c r="AA48" i="31" s="1"/>
  <c r="H49" i="31"/>
  <c r="I49" i="31"/>
  <c r="AA22" i="22"/>
  <c r="G51" i="33"/>
  <c r="AA51" i="22" s="1"/>
  <c r="Y22" i="22"/>
  <c r="E51" i="33"/>
  <c r="Y51" i="22" s="1"/>
  <c r="W22" i="22"/>
  <c r="C51" i="33"/>
  <c r="W51" i="22" s="1"/>
  <c r="AC54" i="22"/>
  <c r="AC6" i="22"/>
  <c r="AM6" i="22"/>
  <c r="AC49" i="22"/>
  <c r="AB49" i="22"/>
  <c r="AL49" i="22"/>
  <c r="AD48" i="22"/>
  <c r="AN48" i="22"/>
  <c r="AC48" i="22"/>
  <c r="AM48" i="22"/>
  <c r="AB48" i="22"/>
  <c r="AL48" i="22"/>
  <c r="AD47" i="22"/>
  <c r="AN47" i="22"/>
  <c r="AC47" i="22"/>
  <c r="AM47" i="22"/>
  <c r="AB47" i="22"/>
  <c r="AL47" i="22"/>
  <c r="AD46" i="22"/>
  <c r="AN46" i="22"/>
  <c r="AC46" i="22"/>
  <c r="AM46" i="22"/>
  <c r="AB46" i="22"/>
  <c r="AL46" i="22"/>
  <c r="AD45" i="22"/>
  <c r="AN45" i="22"/>
  <c r="AC45" i="22"/>
  <c r="AB45" i="22"/>
  <c r="AL45" i="22"/>
  <c r="AD44" i="22"/>
  <c r="AN44" i="22"/>
  <c r="AC44" i="22"/>
  <c r="AM44" i="22"/>
  <c r="AB44" i="22"/>
  <c r="AL44" i="22"/>
  <c r="AD43" i="22"/>
  <c r="AN43" i="22"/>
  <c r="AC43" i="22"/>
  <c r="AM43" i="22"/>
  <c r="AB43" i="22"/>
  <c r="AL43" i="22"/>
  <c r="AC42" i="22"/>
  <c r="AM42" i="22"/>
  <c r="AB42" i="22"/>
  <c r="AL42" i="22"/>
  <c r="AC41" i="22"/>
  <c r="AD39" i="22"/>
  <c r="AN39" i="22"/>
  <c r="AB39" i="22"/>
  <c r="AL39" i="22"/>
  <c r="AC38" i="22"/>
  <c r="AM38" i="22"/>
  <c r="AN36" i="22"/>
  <c r="AD35" i="22"/>
  <c r="AB35" i="22"/>
  <c r="AL35" i="22"/>
  <c r="AB34" i="22"/>
  <c r="AB33" i="22"/>
  <c r="AL33" i="22"/>
  <c r="AC32" i="22"/>
  <c r="AM32" i="22"/>
  <c r="AB32" i="22"/>
  <c r="AL32" i="22"/>
  <c r="AC31" i="22"/>
  <c r="AM31" i="22"/>
  <c r="AB31" i="22"/>
  <c r="AL31" i="22"/>
  <c r="AD30" i="22"/>
  <c r="AN30" i="22"/>
  <c r="AB30" i="22"/>
  <c r="AL30" i="22"/>
  <c r="AC29" i="22"/>
  <c r="AM29" i="22"/>
  <c r="AB29" i="22"/>
  <c r="AL29" i="22"/>
  <c r="AC28" i="22"/>
  <c r="AM28" i="22"/>
  <c r="AC27" i="22"/>
  <c r="AM27" i="22"/>
  <c r="AC26" i="22"/>
  <c r="AB26" i="22"/>
  <c r="AL26" i="22"/>
  <c r="AB25" i="22"/>
  <c r="AL25" i="22"/>
  <c r="AD24" i="22"/>
  <c r="AN24" i="22"/>
  <c r="AD23" i="22"/>
  <c r="AN23" i="22"/>
  <c r="AC21" i="22"/>
  <c r="AM21" i="22"/>
  <c r="AD19" i="22"/>
  <c r="AN19" i="22"/>
  <c r="AC19" i="22"/>
  <c r="AC18" i="22"/>
  <c r="AM18" i="22"/>
  <c r="AB18" i="22"/>
  <c r="AC17" i="22"/>
  <c r="AM17" i="22"/>
  <c r="AB16" i="22"/>
  <c r="AL16" i="22"/>
  <c r="AD15" i="22"/>
  <c r="AN15" i="22"/>
  <c r="AC15" i="22"/>
  <c r="AC14" i="22"/>
  <c r="AM14" i="22"/>
  <c r="AC13" i="22"/>
  <c r="AM13" i="22"/>
  <c r="AB13" i="22"/>
  <c r="AL13" i="22"/>
  <c r="AC10" i="22"/>
  <c r="AM10" i="22"/>
  <c r="AD7" i="22"/>
  <c r="AN7" i="22"/>
  <c r="H41" i="22"/>
  <c r="I32" i="22"/>
  <c r="S8" i="22"/>
  <c r="R9" i="22"/>
  <c r="T9" i="22"/>
  <c r="S10" i="22"/>
  <c r="R11" i="22"/>
  <c r="T11" i="22"/>
  <c r="S12" i="22"/>
  <c r="H13" i="22"/>
  <c r="R14" i="22"/>
  <c r="R18" i="22"/>
  <c r="S19" i="22"/>
  <c r="J21" i="22"/>
  <c r="I15" i="22"/>
  <c r="H16" i="22"/>
  <c r="R17" i="22"/>
  <c r="T17" i="22"/>
  <c r="S18" i="22"/>
  <c r="R19" i="22"/>
  <c r="I21" i="22"/>
  <c r="I7" i="22"/>
  <c r="R44" i="22"/>
  <c r="S54" i="22"/>
  <c r="S29" i="22"/>
  <c r="J37" i="22"/>
  <c r="I23" i="22"/>
  <c r="H34" i="22"/>
  <c r="P23" i="10"/>
  <c r="S49" i="22"/>
  <c r="T49" i="22"/>
  <c r="S48" i="22"/>
  <c r="T44" i="22"/>
  <c r="S26" i="22"/>
  <c r="S30" i="22"/>
  <c r="S38" i="22"/>
  <c r="S27" i="22"/>
  <c r="R48" i="22"/>
  <c r="I20" i="22"/>
  <c r="I53" i="22"/>
  <c r="H6" i="22"/>
  <c r="J31" i="22"/>
  <c r="H26" i="22"/>
  <c r="L50" i="22"/>
  <c r="R50" i="22" s="1"/>
  <c r="X27" i="10"/>
  <c r="Y27" i="10" s="1"/>
  <c r="Z27" i="10" s="1"/>
  <c r="AA27" i="10" s="1"/>
  <c r="AB27" i="10" s="1"/>
  <c r="AC27" i="10" s="1"/>
  <c r="M20" i="31"/>
  <c r="K21" i="10"/>
  <c r="B22" i="33"/>
  <c r="V22" i="22" s="1"/>
  <c r="D40" i="33"/>
  <c r="X40" i="22" s="1"/>
  <c r="F50" i="33"/>
  <c r="Z50" i="22" s="1"/>
  <c r="AD50" i="22" s="1"/>
  <c r="AB49" i="31"/>
  <c r="P31" i="10"/>
  <c r="X31" i="10"/>
  <c r="Y31" i="10"/>
  <c r="Z31" i="10" s="1"/>
  <c r="AA31" i="10" s="1"/>
  <c r="AB31" i="10" s="1"/>
  <c r="AC31" i="10" s="1"/>
  <c r="P45" i="10"/>
  <c r="L47" i="10"/>
  <c r="M47" i="10"/>
  <c r="Z22" i="22"/>
  <c r="AD22" i="22" s="1"/>
  <c r="X41" i="10" l="1"/>
  <c r="Y41" i="10" s="1"/>
  <c r="Z41" i="10" s="1"/>
  <c r="AA41" i="10" s="1"/>
  <c r="AB41" i="10" s="1"/>
  <c r="AC41" i="10" s="1"/>
  <c r="P41" i="10"/>
  <c r="M46" i="10"/>
  <c r="P37" i="10"/>
  <c r="X37" i="10"/>
  <c r="Y37" i="10" s="1"/>
  <c r="Z37" i="10" s="1"/>
  <c r="AA37" i="10" s="1"/>
  <c r="AB37" i="10" s="1"/>
  <c r="AC37" i="10" s="1"/>
  <c r="AD37" i="10" s="1"/>
  <c r="X35" i="10"/>
  <c r="Y35" i="10" s="1"/>
  <c r="Z35" i="10" s="1"/>
  <c r="AA35" i="10" s="1"/>
  <c r="AB35" i="10" s="1"/>
  <c r="AC35" i="10" s="1"/>
  <c r="P35" i="10"/>
  <c r="L34" i="10"/>
  <c r="M34" i="10"/>
  <c r="X22" i="10"/>
  <c r="Y22" i="10" s="1"/>
  <c r="Z22" i="10" s="1"/>
  <c r="AA22" i="10" s="1"/>
  <c r="AB22" i="10" s="1"/>
  <c r="AC22" i="10" s="1"/>
  <c r="P22" i="10"/>
  <c r="X25" i="10"/>
  <c r="Y25" i="10" s="1"/>
  <c r="Z25" i="10" s="1"/>
  <c r="AA25" i="10" s="1"/>
  <c r="AB25" i="10" s="1"/>
  <c r="AC25" i="10" s="1"/>
  <c r="P25" i="10"/>
  <c r="L7" i="10"/>
  <c r="M7" i="10"/>
  <c r="AQ18" i="39"/>
  <c r="AO50" i="10"/>
  <c r="AQ19" i="39" s="1"/>
  <c r="R30" i="22"/>
  <c r="T54" i="22"/>
  <c r="AN34" i="22"/>
  <c r="AL41" i="22"/>
  <c r="O48" i="31"/>
  <c r="Z48" i="31" s="1"/>
  <c r="M11" i="10"/>
  <c r="T36" i="22"/>
  <c r="Y23" i="10"/>
  <c r="Z23" i="10" s="1"/>
  <c r="AA23" i="10" s="1"/>
  <c r="AB23" i="10" s="1"/>
  <c r="AC23" i="10" s="1"/>
  <c r="N48" i="31"/>
  <c r="Y48" i="31" s="1"/>
  <c r="I37" i="10"/>
  <c r="W29" i="10"/>
  <c r="X29" i="10" s="1"/>
  <c r="Y29" i="10" s="1"/>
  <c r="Z29" i="10" s="1"/>
  <c r="AA29" i="10" s="1"/>
  <c r="AB29" i="10" s="1"/>
  <c r="AC29" i="10" s="1"/>
  <c r="E71" i="20"/>
  <c r="C71" i="20"/>
  <c r="J71" i="20"/>
  <c r="S52" i="22"/>
  <c r="B40" i="32"/>
  <c r="L40" i="22" s="1"/>
  <c r="R40" i="22" s="1"/>
  <c r="M40" i="22"/>
  <c r="AX21" i="39"/>
  <c r="N48" i="40"/>
  <c r="X48" i="40" s="1"/>
  <c r="AM26" i="22"/>
  <c r="AW12" i="22"/>
  <c r="AM12" i="22"/>
  <c r="AI50" i="22"/>
  <c r="D50" i="37"/>
  <c r="AH50" i="22" s="1"/>
  <c r="X19" i="10"/>
  <c r="Y19" i="10" s="1"/>
  <c r="Z19" i="10" s="1"/>
  <c r="AA19" i="10" s="1"/>
  <c r="AB19" i="10" s="1"/>
  <c r="AC19" i="10" s="1"/>
  <c r="Q19" i="10" s="1"/>
  <c r="S44" i="22"/>
  <c r="AM41" i="22"/>
  <c r="AM49" i="22"/>
  <c r="J38" i="22"/>
  <c r="R12" i="22"/>
  <c r="M36" i="10"/>
  <c r="M29" i="10"/>
  <c r="T32" i="22"/>
  <c r="AC35" i="22"/>
  <c r="W38" i="10"/>
  <c r="J53" i="22"/>
  <c r="O39" i="10"/>
  <c r="W18" i="10"/>
  <c r="X18" i="10" s="1"/>
  <c r="Y18" i="10" s="1"/>
  <c r="Z18" i="10" s="1"/>
  <c r="AA18" i="10" s="1"/>
  <c r="AB18" i="10" s="1"/>
  <c r="AC18" i="10" s="1"/>
  <c r="W53" i="10"/>
  <c r="I53" i="10"/>
  <c r="F40" i="37"/>
  <c r="AJ40" i="22" s="1"/>
  <c r="AN40" i="22" s="1"/>
  <c r="AK40" i="22"/>
  <c r="H32" i="22"/>
  <c r="R38" i="22"/>
  <c r="R7" i="22"/>
  <c r="P16" i="10"/>
  <c r="H20" i="22"/>
  <c r="AM9" i="22"/>
  <c r="R29" i="22"/>
  <c r="O49" i="31"/>
  <c r="Z49" i="31" s="1"/>
  <c r="R25" i="22"/>
  <c r="L5" i="10"/>
  <c r="Y45" i="10"/>
  <c r="S39" i="22"/>
  <c r="AB36" i="22"/>
  <c r="I25" i="10"/>
  <c r="J30" i="22"/>
  <c r="S13" i="22"/>
  <c r="M30" i="10"/>
  <c r="M26" i="10"/>
  <c r="AB41" i="22"/>
  <c r="AD38" i="22"/>
  <c r="AB38" i="22"/>
  <c r="AM37" i="22"/>
  <c r="AD36" i="22"/>
  <c r="AC30" i="22"/>
  <c r="AM16" i="22"/>
  <c r="G51" i="32"/>
  <c r="Q51" i="22" s="1"/>
  <c r="K20" i="40"/>
  <c r="M38" i="40"/>
  <c r="B40" i="37"/>
  <c r="AF40" i="22" s="1"/>
  <c r="AW44" i="22"/>
  <c r="AN38" i="22"/>
  <c r="AN35" i="22"/>
  <c r="BF54" i="22"/>
  <c r="BF53" i="22"/>
  <c r="BG52" i="22"/>
  <c r="C51" i="43"/>
  <c r="AQ51" i="22" s="1"/>
  <c r="B50" i="46"/>
  <c r="AZ50" i="22" s="1"/>
  <c r="BF48" i="22"/>
  <c r="BC40" i="22"/>
  <c r="BH37" i="22"/>
  <c r="BF36" i="22"/>
  <c r="AW36" i="22"/>
  <c r="BH34" i="22"/>
  <c r="BH29" i="22"/>
  <c r="BF28" i="22"/>
  <c r="AW28" i="22"/>
  <c r="BH26" i="22"/>
  <c r="AV26" i="22"/>
  <c r="BH25" i="22"/>
  <c r="BF24" i="22"/>
  <c r="AW24" i="22"/>
  <c r="BG21" i="22"/>
  <c r="BG17" i="22"/>
  <c r="BG13" i="22"/>
  <c r="BH9" i="22"/>
  <c r="BG6" i="22"/>
  <c r="BH8" i="22"/>
  <c r="W34" i="10"/>
  <c r="W47" i="10"/>
  <c r="P47" i="10" s="1"/>
  <c r="W26" i="10"/>
  <c r="R16" i="22"/>
  <c r="S15" i="22"/>
  <c r="S20" i="22"/>
  <c r="T34" i="22"/>
  <c r="N49" i="10"/>
  <c r="AX16" i="39"/>
  <c r="P99" i="20"/>
  <c r="P71" i="20"/>
  <c r="X51" i="10"/>
  <c r="Y51" i="10" s="1"/>
  <c r="Z51" i="10" s="1"/>
  <c r="AA51" i="10" s="1"/>
  <c r="AB51" i="10" s="1"/>
  <c r="AC51" i="10" s="1"/>
  <c r="S43" i="22"/>
  <c r="S47" i="22"/>
  <c r="AL40" i="22"/>
  <c r="AN54" i="22"/>
  <c r="AL37" i="22"/>
  <c r="AL20" i="22"/>
  <c r="X27" i="31"/>
  <c r="E49" i="40"/>
  <c r="K48" i="42"/>
  <c r="AU22" i="22"/>
  <c r="AV42" i="22"/>
  <c r="AW35" i="22"/>
  <c r="AW23" i="22"/>
  <c r="BF49" i="22"/>
  <c r="BH45" i="22"/>
  <c r="BG44" i="22"/>
  <c r="BF41" i="22"/>
  <c r="BE40" i="22"/>
  <c r="BG39" i="22"/>
  <c r="BF37" i="22"/>
  <c r="BG33" i="22"/>
  <c r="BG31" i="22"/>
  <c r="BF29" i="22"/>
  <c r="BF25" i="22"/>
  <c r="BF22" i="22"/>
  <c r="BG20" i="22"/>
  <c r="BF18" i="22"/>
  <c r="BG16" i="22"/>
  <c r="BF14" i="22"/>
  <c r="BH7" i="22"/>
  <c r="BF19" i="22"/>
  <c r="BF15" i="22"/>
  <c r="AW14" i="22"/>
  <c r="BG14" i="22"/>
  <c r="M12" i="10"/>
  <c r="L12" i="10"/>
  <c r="L13" i="10"/>
  <c r="M13" i="10"/>
  <c r="L15" i="10"/>
  <c r="M15" i="10"/>
  <c r="J15" i="22"/>
  <c r="T15" i="22"/>
  <c r="AW30" i="22"/>
  <c r="AM30" i="22"/>
  <c r="AD40" i="22"/>
  <c r="P49" i="31"/>
  <c r="AA49" i="31" s="1"/>
  <c r="M17" i="10"/>
  <c r="AC37" i="22"/>
  <c r="W13" i="10"/>
  <c r="F50" i="23"/>
  <c r="F50" i="22" s="1"/>
  <c r="G50" i="22"/>
  <c r="D50" i="32"/>
  <c r="E51" i="32"/>
  <c r="O50" i="22"/>
  <c r="D40" i="37"/>
  <c r="AH40" i="22" s="1"/>
  <c r="AM40" i="22" s="1"/>
  <c r="E51" i="37"/>
  <c r="AI51" i="22" s="1"/>
  <c r="AI40" i="22"/>
  <c r="F22" i="37"/>
  <c r="AJ22" i="22" s="1"/>
  <c r="AK22" i="22"/>
  <c r="F50" i="46"/>
  <c r="BD50" i="22" s="1"/>
  <c r="BE50" i="22"/>
  <c r="G51" i="46"/>
  <c r="BE51" i="22" s="1"/>
  <c r="BH41" i="22"/>
  <c r="AX41" i="22"/>
  <c r="BF32" i="22"/>
  <c r="AV32" i="22"/>
  <c r="BH31" i="22"/>
  <c r="AX31" i="22"/>
  <c r="AD8" i="22"/>
  <c r="T33" i="22"/>
  <c r="I50" i="22"/>
  <c r="AD41" i="22"/>
  <c r="T18" i="22"/>
  <c r="AD6" i="22"/>
  <c r="M42" i="10"/>
  <c r="M6" i="10"/>
  <c r="M27" i="10"/>
  <c r="K48" i="31"/>
  <c r="R15" i="22"/>
  <c r="R10" i="22"/>
  <c r="W17" i="10"/>
  <c r="W12" i="10"/>
  <c r="Y16" i="10"/>
  <c r="Z16" i="10" s="1"/>
  <c r="AA16" i="10" s="1"/>
  <c r="AB16" i="10" s="1"/>
  <c r="AC16" i="10" s="1"/>
  <c r="H89" i="20"/>
  <c r="I99" i="20"/>
  <c r="I17" i="22"/>
  <c r="S17" i="22"/>
  <c r="H36" i="22"/>
  <c r="R36" i="22"/>
  <c r="E51" i="23"/>
  <c r="D51" i="23" s="1"/>
  <c r="AN42" i="22"/>
  <c r="AD42" i="22"/>
  <c r="I8" i="10"/>
  <c r="W8" i="10"/>
  <c r="J10" i="22"/>
  <c r="T10" i="22"/>
  <c r="I31" i="22"/>
  <c r="S31" i="22"/>
  <c r="R29" i="42"/>
  <c r="X29" i="31"/>
  <c r="AX28" i="22"/>
  <c r="AN28" i="22"/>
  <c r="I16" i="22"/>
  <c r="X11" i="10"/>
  <c r="Y11" i="10" s="1"/>
  <c r="Z11" i="10" s="1"/>
  <c r="AA11" i="10" s="1"/>
  <c r="AB11" i="10" s="1"/>
  <c r="AC11" i="10" s="1"/>
  <c r="AD11" i="10" s="1"/>
  <c r="AB12" i="22"/>
  <c r="C99" i="20"/>
  <c r="AD21" i="22"/>
  <c r="F40" i="43"/>
  <c r="AT40" i="22" s="1"/>
  <c r="AX40" i="22" s="1"/>
  <c r="G51" i="43"/>
  <c r="AU51" i="22" s="1"/>
  <c r="AU40" i="22"/>
  <c r="BH39" i="22"/>
  <c r="AX39" i="22"/>
  <c r="BF34" i="22"/>
  <c r="AV34" i="22"/>
  <c r="AX21" i="22"/>
  <c r="X42" i="10"/>
  <c r="Y42" i="10" s="1"/>
  <c r="Z42" i="10" s="1"/>
  <c r="AA42" i="10" s="1"/>
  <c r="AB42" i="10" s="1"/>
  <c r="AC42" i="10" s="1"/>
  <c r="B50" i="33"/>
  <c r="V50" i="22" s="1"/>
  <c r="AB50" i="22" s="1"/>
  <c r="AM7" i="22"/>
  <c r="AL8" i="22"/>
  <c r="AL10" i="22"/>
  <c r="AM11" i="22"/>
  <c r="AM15" i="22"/>
  <c r="AL18" i="22"/>
  <c r="AM19" i="22"/>
  <c r="AL21" i="22"/>
  <c r="AM33" i="22"/>
  <c r="AL38" i="22"/>
  <c r="AB40" i="22"/>
  <c r="AC40" i="22"/>
  <c r="S34" i="22"/>
  <c r="P29" i="10"/>
  <c r="S37" i="22"/>
  <c r="R33" i="22"/>
  <c r="AC53" i="22"/>
  <c r="M52" i="10"/>
  <c r="M18" i="10"/>
  <c r="L40" i="10"/>
  <c r="R24" i="22"/>
  <c r="S28" i="22"/>
  <c r="W52" i="10"/>
  <c r="AC23" i="22"/>
  <c r="L24" i="10"/>
  <c r="M24" i="10"/>
  <c r="W7" i="10"/>
  <c r="I22" i="10"/>
  <c r="C89" i="20"/>
  <c r="I39" i="10" s="1"/>
  <c r="L39" i="10" s="1"/>
  <c r="L99" i="20"/>
  <c r="X40" i="10"/>
  <c r="Y40" i="10" s="1"/>
  <c r="Z40" i="10" s="1"/>
  <c r="AA40" i="10" s="1"/>
  <c r="AB40" i="10" s="1"/>
  <c r="AC40" i="10" s="1"/>
  <c r="AD40" i="10" s="1"/>
  <c r="I11" i="22"/>
  <c r="S11" i="22"/>
  <c r="I25" i="22"/>
  <c r="S25" i="22"/>
  <c r="O40" i="22"/>
  <c r="AM34" i="22"/>
  <c r="AC34" i="22"/>
  <c r="AL14" i="22"/>
  <c r="X37" i="31"/>
  <c r="R37" i="42"/>
  <c r="R22" i="42"/>
  <c r="M23" i="10"/>
  <c r="X22" i="31"/>
  <c r="R18" i="42"/>
  <c r="X18" i="31"/>
  <c r="J49" i="40"/>
  <c r="R20" i="40"/>
  <c r="AN17" i="22"/>
  <c r="R24" i="42"/>
  <c r="X24" i="31"/>
  <c r="AV53" i="22"/>
  <c r="AV48" i="22"/>
  <c r="Z45" i="10"/>
  <c r="AA45" i="10" s="1"/>
  <c r="AB45" i="10" s="1"/>
  <c r="AC45" i="10" s="1"/>
  <c r="Q45" i="10" s="1"/>
  <c r="T8" i="22"/>
  <c r="W15" i="10"/>
  <c r="W10" i="10"/>
  <c r="W6" i="10"/>
  <c r="W36" i="10"/>
  <c r="P36" i="10" s="1"/>
  <c r="W46" i="10"/>
  <c r="X46" i="10" s="1"/>
  <c r="Y46" i="10" s="1"/>
  <c r="Z46" i="10" s="1"/>
  <c r="AA46" i="10" s="1"/>
  <c r="AB46" i="10" s="1"/>
  <c r="AC46" i="10" s="1"/>
  <c r="AL53" i="22"/>
  <c r="AN31" i="22"/>
  <c r="AL11" i="22"/>
  <c r="AN9" i="22"/>
  <c r="N20" i="40"/>
  <c r="X20" i="40" s="1"/>
  <c r="AV28" i="22"/>
  <c r="AV38" i="22"/>
  <c r="AV30" i="22"/>
  <c r="AV7" i="22"/>
  <c r="AW32" i="22"/>
  <c r="AW10" i="22"/>
  <c r="BG48" i="22"/>
  <c r="BF44" i="22"/>
  <c r="BH42" i="22"/>
  <c r="BF42" i="22"/>
  <c r="AV40" i="22"/>
  <c r="BF38" i="22"/>
  <c r="BG36" i="22"/>
  <c r="BF33" i="22"/>
  <c r="BF30" i="22"/>
  <c r="BG28" i="22"/>
  <c r="BF26" i="22"/>
  <c r="AX22" i="22"/>
  <c r="BE22" i="22"/>
  <c r="BC22" i="22"/>
  <c r="BH21" i="22"/>
  <c r="BF20" i="22"/>
  <c r="BH18" i="22"/>
  <c r="BF16" i="22"/>
  <c r="BG10" i="22"/>
  <c r="BG8" i="22"/>
  <c r="BH6" i="22"/>
  <c r="AX22" i="39"/>
  <c r="AS22" i="22"/>
  <c r="AX42" i="22"/>
  <c r="BG46" i="22"/>
  <c r="BF39" i="22"/>
  <c r="BG38" i="22"/>
  <c r="BG30" i="22"/>
  <c r="BF27" i="22"/>
  <c r="BF7" i="22"/>
  <c r="K38" i="40"/>
  <c r="AV36" i="22"/>
  <c r="AX8" i="22"/>
  <c r="AX18" i="22"/>
  <c r="E51" i="46"/>
  <c r="BC51" i="22" s="1"/>
  <c r="BG49" i="22"/>
  <c r="BF45" i="22"/>
  <c r="BG41" i="22"/>
  <c r="BG37" i="22"/>
  <c r="BH33" i="22"/>
  <c r="BG29" i="22"/>
  <c r="BG25" i="22"/>
  <c r="BF21" i="22"/>
  <c r="BF17" i="22"/>
  <c r="BF6" i="22"/>
  <c r="M44" i="10"/>
  <c r="L44" i="10"/>
  <c r="AM50" i="22"/>
  <c r="Q31" i="10"/>
  <c r="AD31" i="10"/>
  <c r="AE31" i="10" s="1"/>
  <c r="AD45" i="10"/>
  <c r="P46" i="10"/>
  <c r="AM22" i="22"/>
  <c r="AC22" i="22"/>
  <c r="AB22" i="22"/>
  <c r="AL22" i="22"/>
  <c r="M16" i="10"/>
  <c r="L16" i="10"/>
  <c r="S40" i="22"/>
  <c r="I40" i="22"/>
  <c r="L41" i="10"/>
  <c r="M41" i="10"/>
  <c r="R32" i="42"/>
  <c r="X32" i="31"/>
  <c r="R15" i="42"/>
  <c r="X15" i="31"/>
  <c r="X4" i="31"/>
  <c r="R4" i="42"/>
  <c r="AU37" i="10"/>
  <c r="AD19" i="10"/>
  <c r="L71" i="20"/>
  <c r="L100" i="20" s="1"/>
  <c r="H71" i="20"/>
  <c r="K89" i="20"/>
  <c r="R41" i="42"/>
  <c r="X41" i="31"/>
  <c r="R7" i="42"/>
  <c r="X7" i="31"/>
  <c r="I71" i="20"/>
  <c r="X36" i="10"/>
  <c r="Y36" i="10" s="1"/>
  <c r="Z36" i="10" s="1"/>
  <c r="AA36" i="10" s="1"/>
  <c r="AB36" i="10" s="1"/>
  <c r="AC36" i="10" s="1"/>
  <c r="X47" i="31"/>
  <c r="R47" i="42"/>
  <c r="X30" i="31"/>
  <c r="R30" i="42"/>
  <c r="R21" i="42"/>
  <c r="X21" i="31"/>
  <c r="X13" i="31"/>
  <c r="R13" i="42"/>
  <c r="R37" i="10"/>
  <c r="N49" i="31"/>
  <c r="Y49" i="31" s="1"/>
  <c r="W30" i="10"/>
  <c r="X47" i="10"/>
  <c r="Y47" i="10" s="1"/>
  <c r="Z47" i="10" s="1"/>
  <c r="AA47" i="10" s="1"/>
  <c r="AB47" i="10" s="1"/>
  <c r="AC47" i="10" s="1"/>
  <c r="E99" i="20"/>
  <c r="O99" i="20"/>
  <c r="O100" i="20" s="1"/>
  <c r="J99" i="20"/>
  <c r="F99" i="20"/>
  <c r="H99" i="20"/>
  <c r="X46" i="31"/>
  <c r="R46" i="42"/>
  <c r="X39" i="31"/>
  <c r="R39" i="42"/>
  <c r="X12" i="31"/>
  <c r="R12" i="42"/>
  <c r="X5" i="31"/>
  <c r="R5" i="42"/>
  <c r="BF40" i="22"/>
  <c r="F51" i="32"/>
  <c r="P51" i="22" s="1"/>
  <c r="T51" i="22" s="1"/>
  <c r="AB54" i="22"/>
  <c r="L38" i="40"/>
  <c r="AW50" i="22"/>
  <c r="AX53" i="22"/>
  <c r="AX46" i="22"/>
  <c r="BG27" i="22"/>
  <c r="BG24" i="22"/>
  <c r="BG19" i="22"/>
  <c r="AX16" i="22"/>
  <c r="BG15" i="22"/>
  <c r="BG12" i="22"/>
  <c r="BH10" i="22"/>
  <c r="BF9" i="22"/>
  <c r="N20" i="42"/>
  <c r="L38" i="42"/>
  <c r="H49" i="42"/>
  <c r="F49" i="42"/>
  <c r="J49" i="42"/>
  <c r="G51" i="37"/>
  <c r="AK51" i="22" s="1"/>
  <c r="BG53" i="22"/>
  <c r="BC50" i="22"/>
  <c r="BF47" i="22"/>
  <c r="BG47" i="22"/>
  <c r="AX44" i="22"/>
  <c r="BF43" i="22"/>
  <c r="BG43" i="22"/>
  <c r="BA40" i="22"/>
  <c r="BF35" i="22"/>
  <c r="BG35" i="22"/>
  <c r="BG32" i="22"/>
  <c r="BF23" i="22"/>
  <c r="BG23" i="22"/>
  <c r="BH12" i="22"/>
  <c r="BG9" i="22"/>
  <c r="C51" i="32"/>
  <c r="B51" i="32" s="1"/>
  <c r="N49" i="40"/>
  <c r="X49" i="40" s="1"/>
  <c r="L20" i="42"/>
  <c r="AK50" i="22"/>
  <c r="BF52" i="22"/>
  <c r="AX38" i="22"/>
  <c r="AX32" i="22"/>
  <c r="BA22" i="22"/>
  <c r="BF12" i="22"/>
  <c r="BG11" i="22"/>
  <c r="BF10" i="22"/>
  <c r="BF8" i="22"/>
  <c r="BG54" i="22"/>
  <c r="BH53" i="22"/>
  <c r="BH22" i="22"/>
  <c r="BG7" i="22"/>
  <c r="Q11" i="10"/>
  <c r="AT31" i="10"/>
  <c r="AD23" i="10"/>
  <c r="Q23" i="10"/>
  <c r="AD25" i="10"/>
  <c r="Q25" i="10"/>
  <c r="Q29" i="10"/>
  <c r="AD29" i="10"/>
  <c r="Q22" i="10"/>
  <c r="AD22" i="10"/>
  <c r="L38" i="10"/>
  <c r="M38" i="10"/>
  <c r="AD35" i="10"/>
  <c r="Q35" i="10"/>
  <c r="Q51" i="10"/>
  <c r="AD51" i="10"/>
  <c r="U36" i="40"/>
  <c r="Q37" i="10"/>
  <c r="Q27" i="10"/>
  <c r="AD27" i="10"/>
  <c r="Q41" i="10"/>
  <c r="AD41" i="10"/>
  <c r="Q40" i="10"/>
  <c r="AN22" i="22"/>
  <c r="F51" i="33"/>
  <c r="Z51" i="22" s="1"/>
  <c r="AD51" i="22" s="1"/>
  <c r="K39" i="10"/>
  <c r="W32" i="10"/>
  <c r="I32" i="10"/>
  <c r="W5" i="10"/>
  <c r="D71" i="20"/>
  <c r="W21" i="10" s="1"/>
  <c r="W28" i="10"/>
  <c r="I28" i="10"/>
  <c r="M89" i="20"/>
  <c r="I89" i="20"/>
  <c r="X24" i="10"/>
  <c r="Y24" i="10" s="1"/>
  <c r="Z24" i="10" s="1"/>
  <c r="AA24" i="10" s="1"/>
  <c r="AB24" i="10" s="1"/>
  <c r="AC24" i="10" s="1"/>
  <c r="E89" i="20"/>
  <c r="G40" i="22"/>
  <c r="F40" i="23"/>
  <c r="F40" i="22" s="1"/>
  <c r="J40" i="22" s="1"/>
  <c r="AM52" i="22"/>
  <c r="AC52" i="22"/>
  <c r="AN25" i="22"/>
  <c r="AD25" i="22"/>
  <c r="AL15" i="22"/>
  <c r="AB15" i="22"/>
  <c r="R52" i="42"/>
  <c r="X52" i="31"/>
  <c r="R28" i="42"/>
  <c r="X28" i="31"/>
  <c r="R16" i="42"/>
  <c r="X16" i="31"/>
  <c r="W20" i="10"/>
  <c r="I20" i="10"/>
  <c r="I14" i="10"/>
  <c r="W14" i="10"/>
  <c r="K71" i="20"/>
  <c r="K100" i="20" s="1"/>
  <c r="I9" i="10"/>
  <c r="W9" i="10"/>
  <c r="F71" i="20"/>
  <c r="M71" i="20"/>
  <c r="W33" i="10"/>
  <c r="I33" i="10"/>
  <c r="W48" i="10"/>
  <c r="I48" i="10"/>
  <c r="S6" i="22"/>
  <c r="I6" i="22"/>
  <c r="B22" i="23"/>
  <c r="B22" i="22" s="1"/>
  <c r="C22" i="22"/>
  <c r="AP18" i="39"/>
  <c r="AM50" i="10"/>
  <c r="P89" i="20"/>
  <c r="H100" i="20"/>
  <c r="D99" i="20"/>
  <c r="W44" i="10"/>
  <c r="D51" i="33"/>
  <c r="X51" i="22" s="1"/>
  <c r="AC51" i="22" s="1"/>
  <c r="W49" i="10"/>
  <c r="G50" i="10"/>
  <c r="D89" i="20"/>
  <c r="W39" i="10" s="1"/>
  <c r="J89" i="20"/>
  <c r="F89" i="20"/>
  <c r="W43" i="10"/>
  <c r="I43" i="10"/>
  <c r="I14" i="22"/>
  <c r="S14" i="22"/>
  <c r="J28" i="22"/>
  <c r="T28" i="22"/>
  <c r="G71" i="20"/>
  <c r="R36" i="42"/>
  <c r="X36" i="31"/>
  <c r="R25" i="42"/>
  <c r="X25" i="31"/>
  <c r="AX18" i="39"/>
  <c r="R45" i="42"/>
  <c r="X45" i="31"/>
  <c r="R33" i="42"/>
  <c r="X33" i="31"/>
  <c r="R11" i="42"/>
  <c r="X11" i="31"/>
  <c r="G99" i="20"/>
  <c r="R42" i="42"/>
  <c r="X42" i="31"/>
  <c r="R19" i="42"/>
  <c r="X19" i="31"/>
  <c r="R8" i="42"/>
  <c r="X8" i="31"/>
  <c r="BH38" i="22"/>
  <c r="BH32" i="22"/>
  <c r="BF31" i="22"/>
  <c r="AV31" i="22"/>
  <c r="BH27" i="22"/>
  <c r="AX27" i="22"/>
  <c r="O38" i="40"/>
  <c r="Y38" i="40" s="1"/>
  <c r="O48" i="42"/>
  <c r="O20" i="42"/>
  <c r="G49" i="42"/>
  <c r="M38" i="42"/>
  <c r="N38" i="42"/>
  <c r="AJ50" i="22"/>
  <c r="AN50" i="22" s="1"/>
  <c r="F51" i="37"/>
  <c r="AJ51" i="22" s="1"/>
  <c r="BH47" i="22"/>
  <c r="AX47" i="22"/>
  <c r="BG45" i="22"/>
  <c r="AW45" i="22"/>
  <c r="BH35" i="22"/>
  <c r="AX35" i="22"/>
  <c r="BG26" i="22"/>
  <c r="AW26" i="22"/>
  <c r="BG22" i="22"/>
  <c r="BG18" i="22"/>
  <c r="AW18" i="22"/>
  <c r="BH14" i="22"/>
  <c r="AL54" i="22"/>
  <c r="N99" i="20"/>
  <c r="X9" i="31"/>
  <c r="X17" i="31"/>
  <c r="X26" i="31"/>
  <c r="X34" i="31"/>
  <c r="X43" i="31"/>
  <c r="X50" i="31"/>
  <c r="N89" i="20"/>
  <c r="J39" i="10" s="1"/>
  <c r="X38" i="31" s="1"/>
  <c r="G49" i="40"/>
  <c r="I49" i="40"/>
  <c r="Q48" i="40"/>
  <c r="AX43" i="22"/>
  <c r="AX15" i="22"/>
  <c r="BH46" i="22"/>
  <c r="BG42" i="22"/>
  <c r="AW42" i="22"/>
  <c r="N71" i="20"/>
  <c r="J21" i="10" s="1"/>
  <c r="X20" i="31" s="1"/>
  <c r="X6" i="31"/>
  <c r="X14" i="31"/>
  <c r="X23" i="31"/>
  <c r="X31" i="31"/>
  <c r="X40" i="31"/>
  <c r="X51" i="31"/>
  <c r="P48" i="40"/>
  <c r="Z48" i="40" s="1"/>
  <c r="P20" i="40"/>
  <c r="Z20" i="40" s="1"/>
  <c r="O20" i="40"/>
  <c r="Y20" i="40" s="1"/>
  <c r="E49" i="42"/>
  <c r="N49" i="42" s="1"/>
  <c r="I49" i="42"/>
  <c r="AX23" i="22"/>
  <c r="AX19" i="22"/>
  <c r="AT50" i="22"/>
  <c r="BH54" i="22"/>
  <c r="BH52" i="22"/>
  <c r="BG50" i="22"/>
  <c r="AX48" i="22"/>
  <c r="BH48" i="22"/>
  <c r="BH44" i="22"/>
  <c r="BH40" i="22"/>
  <c r="BG34" i="22"/>
  <c r="AW34" i="22"/>
  <c r="BH28" i="22"/>
  <c r="AV22" i="22"/>
  <c r="BH20" i="22"/>
  <c r="BH16" i="22"/>
  <c r="AG50" i="22"/>
  <c r="C51" i="37"/>
  <c r="AG51" i="22" s="1"/>
  <c r="B50" i="37"/>
  <c r="AX54" i="22"/>
  <c r="AX52" i="22"/>
  <c r="AP50" i="22"/>
  <c r="BF50" i="22" s="1"/>
  <c r="BH49" i="22"/>
  <c r="AR40" i="22"/>
  <c r="D51" i="43"/>
  <c r="AR51" i="22" s="1"/>
  <c r="BH36" i="22"/>
  <c r="AX30" i="22"/>
  <c r="BH30" i="22"/>
  <c r="AX24" i="22"/>
  <c r="BH24" i="22"/>
  <c r="BH17" i="22"/>
  <c r="AX17" i="22"/>
  <c r="B51" i="46"/>
  <c r="AZ51" i="22" s="1"/>
  <c r="Q18" i="10" l="1"/>
  <c r="AD18" i="10"/>
  <c r="X26" i="10"/>
  <c r="Y26" i="10" s="1"/>
  <c r="Z26" i="10" s="1"/>
  <c r="AA26" i="10" s="1"/>
  <c r="AB26" i="10" s="1"/>
  <c r="AC26" i="10" s="1"/>
  <c r="P26" i="10"/>
  <c r="M37" i="10"/>
  <c r="L37" i="10"/>
  <c r="B51" i="33"/>
  <c r="V51" i="22" s="1"/>
  <c r="AB51" i="22" s="1"/>
  <c r="P18" i="10"/>
  <c r="B51" i="43"/>
  <c r="AP51" i="22" s="1"/>
  <c r="AN51" i="22"/>
  <c r="J100" i="20"/>
  <c r="M100" i="20"/>
  <c r="X34" i="10"/>
  <c r="Y34" i="10" s="1"/>
  <c r="Z34" i="10" s="1"/>
  <c r="AA34" i="10" s="1"/>
  <c r="AB34" i="10" s="1"/>
  <c r="AC34" i="10" s="1"/>
  <c r="P34" i="10"/>
  <c r="L25" i="10"/>
  <c r="M25" i="10"/>
  <c r="L53" i="10"/>
  <c r="M53" i="10"/>
  <c r="P100" i="20"/>
  <c r="I100" i="20"/>
  <c r="P53" i="10"/>
  <c r="X53" i="10"/>
  <c r="Y53" i="10" s="1"/>
  <c r="Z53" i="10" s="1"/>
  <c r="AA53" i="10" s="1"/>
  <c r="AB53" i="10" s="1"/>
  <c r="AC53" i="10" s="1"/>
  <c r="AE22" i="39"/>
  <c r="X38" i="10"/>
  <c r="Y38" i="10" s="1"/>
  <c r="Z38" i="10" s="1"/>
  <c r="AA38" i="10" s="1"/>
  <c r="AB38" i="10" s="1"/>
  <c r="AC38" i="10" s="1"/>
  <c r="P38" i="10"/>
  <c r="AT37" i="10"/>
  <c r="U36" i="31"/>
  <c r="AE37" i="10"/>
  <c r="AW37" i="10"/>
  <c r="Q16" i="10"/>
  <c r="AD16" i="10"/>
  <c r="P7" i="10"/>
  <c r="X7" i="10"/>
  <c r="Y7" i="10" s="1"/>
  <c r="Z7" i="10" s="1"/>
  <c r="AA7" i="10" s="1"/>
  <c r="AB7" i="10" s="1"/>
  <c r="AC7" i="10" s="1"/>
  <c r="AD42" i="10"/>
  <c r="Q42" i="10"/>
  <c r="D51" i="32"/>
  <c r="N50" i="22"/>
  <c r="D51" i="46"/>
  <c r="BB51" i="22" s="1"/>
  <c r="BG51" i="22" s="1"/>
  <c r="D51" i="37"/>
  <c r="AH51" i="22" s="1"/>
  <c r="AM51" i="22" s="1"/>
  <c r="X10" i="10"/>
  <c r="Y10" i="10" s="1"/>
  <c r="Z10" i="10" s="1"/>
  <c r="AA10" i="10" s="1"/>
  <c r="AB10" i="10" s="1"/>
  <c r="AC10" i="10" s="1"/>
  <c r="P10" i="10"/>
  <c r="I49" i="10"/>
  <c r="L49" i="10" s="1"/>
  <c r="C100" i="20"/>
  <c r="X8" i="10"/>
  <c r="Y8" i="10" s="1"/>
  <c r="Z8" i="10" s="1"/>
  <c r="AA8" i="10" s="1"/>
  <c r="AB8" i="10" s="1"/>
  <c r="AC8" i="10" s="1"/>
  <c r="Q8" i="10" s="1"/>
  <c r="P8" i="10"/>
  <c r="X12" i="10"/>
  <c r="Y12" i="10" s="1"/>
  <c r="Z12" i="10" s="1"/>
  <c r="AA12" i="10" s="1"/>
  <c r="AB12" i="10" s="1"/>
  <c r="AC12" i="10" s="1"/>
  <c r="P12" i="10"/>
  <c r="T50" i="22"/>
  <c r="J50" i="22"/>
  <c r="P52" i="10"/>
  <c r="AE21" i="39"/>
  <c r="X52" i="10"/>
  <c r="Y52" i="10" s="1"/>
  <c r="Z52" i="10" s="1"/>
  <c r="AA52" i="10" s="1"/>
  <c r="AB52" i="10" s="1"/>
  <c r="AC52" i="10" s="1"/>
  <c r="P6" i="10"/>
  <c r="X6" i="10"/>
  <c r="Y6" i="10" s="1"/>
  <c r="Z6" i="10" s="1"/>
  <c r="AA6" i="10" s="1"/>
  <c r="AB6" i="10" s="1"/>
  <c r="AC6" i="10" s="1"/>
  <c r="F51" i="46"/>
  <c r="BD51" i="22" s="1"/>
  <c r="F51" i="43"/>
  <c r="AT51" i="22" s="1"/>
  <c r="AX51" i="22" s="1"/>
  <c r="E100" i="20"/>
  <c r="AW31" i="10"/>
  <c r="P15" i="10"/>
  <c r="X15" i="10"/>
  <c r="Y15" i="10" s="1"/>
  <c r="Z15" i="10" s="1"/>
  <c r="AA15" i="10" s="1"/>
  <c r="AB15" i="10" s="1"/>
  <c r="AC15" i="10" s="1"/>
  <c r="L22" i="10"/>
  <c r="M22" i="10"/>
  <c r="L8" i="10"/>
  <c r="M8" i="10"/>
  <c r="P17" i="10"/>
  <c r="X17" i="10"/>
  <c r="Y17" i="10" s="1"/>
  <c r="Z17" i="10" s="1"/>
  <c r="AA17" i="10" s="1"/>
  <c r="AB17" i="10" s="1"/>
  <c r="AC17" i="10" s="1"/>
  <c r="P13" i="10"/>
  <c r="X13" i="10"/>
  <c r="Y13" i="10" s="1"/>
  <c r="Z13" i="10" s="1"/>
  <c r="AA13" i="10" s="1"/>
  <c r="AB13" i="10" s="1"/>
  <c r="AC13" i="10" s="1"/>
  <c r="F100" i="20"/>
  <c r="Q36" i="10"/>
  <c r="AD36" i="10"/>
  <c r="AT19" i="10"/>
  <c r="U18" i="40"/>
  <c r="R19" i="10"/>
  <c r="AE19" i="10"/>
  <c r="AU19" i="10"/>
  <c r="U18" i="31"/>
  <c r="AW19" i="10"/>
  <c r="Q47" i="10"/>
  <c r="AD47" i="10"/>
  <c r="AW45" i="10"/>
  <c r="R45" i="10"/>
  <c r="AT45" i="10"/>
  <c r="AE45" i="10"/>
  <c r="AU45" i="10"/>
  <c r="X30" i="10"/>
  <c r="Y30" i="10" s="1"/>
  <c r="Z30" i="10" s="1"/>
  <c r="AA30" i="10" s="1"/>
  <c r="AB30" i="10" s="1"/>
  <c r="AC30" i="10" s="1"/>
  <c r="P30" i="10"/>
  <c r="U30" i="40"/>
  <c r="AU31" i="10"/>
  <c r="U30" i="31"/>
  <c r="R31" i="10"/>
  <c r="Q46" i="10"/>
  <c r="AD46" i="10"/>
  <c r="P39" i="10"/>
  <c r="AE17" i="39"/>
  <c r="X39" i="10"/>
  <c r="Y39" i="10" s="1"/>
  <c r="Z39" i="10" s="1"/>
  <c r="AA39" i="10" s="1"/>
  <c r="AB39" i="10" s="1"/>
  <c r="AC39" i="10" s="1"/>
  <c r="L48" i="10"/>
  <c r="M48" i="10"/>
  <c r="P20" i="10"/>
  <c r="X20" i="10"/>
  <c r="Y20" i="10" s="1"/>
  <c r="Z20" i="10" s="1"/>
  <c r="AA20" i="10" s="1"/>
  <c r="AB20" i="10" s="1"/>
  <c r="AC20" i="10" s="1"/>
  <c r="Q24" i="10"/>
  <c r="AD24" i="10"/>
  <c r="X28" i="10"/>
  <c r="Y28" i="10" s="1"/>
  <c r="Z28" i="10" s="1"/>
  <c r="AA28" i="10" s="1"/>
  <c r="AB28" i="10" s="1"/>
  <c r="AC28" i="10" s="1"/>
  <c r="P28" i="10"/>
  <c r="P32" i="10"/>
  <c r="X32" i="10"/>
  <c r="Y32" i="10" s="1"/>
  <c r="Z32" i="10" s="1"/>
  <c r="AA32" i="10" s="1"/>
  <c r="AB32" i="10" s="1"/>
  <c r="AC32" i="10" s="1"/>
  <c r="R41" i="10"/>
  <c r="AE41" i="10"/>
  <c r="AW41" i="10"/>
  <c r="AU41" i="10"/>
  <c r="AT41" i="10"/>
  <c r="U17" i="31"/>
  <c r="AW18" i="10"/>
  <c r="R18" i="10"/>
  <c r="U17" i="40"/>
  <c r="AT18" i="10"/>
  <c r="AE18" i="10"/>
  <c r="AU18" i="10"/>
  <c r="U34" i="31"/>
  <c r="AW35" i="10"/>
  <c r="AU35" i="10"/>
  <c r="R35" i="10"/>
  <c r="U34" i="40"/>
  <c r="AE35" i="10"/>
  <c r="AT35" i="10"/>
  <c r="U21" i="31"/>
  <c r="AU22" i="10"/>
  <c r="U21" i="40"/>
  <c r="AT22" i="10"/>
  <c r="R22" i="10"/>
  <c r="AE22" i="10"/>
  <c r="AW22" i="10"/>
  <c r="AE23" i="10"/>
  <c r="U22" i="31"/>
  <c r="U22" i="40"/>
  <c r="R23" i="10"/>
  <c r="AT23" i="10"/>
  <c r="AU23" i="10"/>
  <c r="AW23" i="10"/>
  <c r="O49" i="42"/>
  <c r="N50" i="10"/>
  <c r="K50" i="10"/>
  <c r="H22" i="22"/>
  <c r="R22" i="22"/>
  <c r="X48" i="10"/>
  <c r="Y48" i="10" s="1"/>
  <c r="Z48" i="10" s="1"/>
  <c r="AA48" i="10" s="1"/>
  <c r="AB48" i="10" s="1"/>
  <c r="AC48" i="10" s="1"/>
  <c r="P48" i="10"/>
  <c r="P14" i="10"/>
  <c r="X14" i="10"/>
  <c r="Y14" i="10" s="1"/>
  <c r="Z14" i="10" s="1"/>
  <c r="AA14" i="10" s="1"/>
  <c r="AB14" i="10" s="1"/>
  <c r="AC14" i="10" s="1"/>
  <c r="X21" i="10"/>
  <c r="Y21" i="10" s="1"/>
  <c r="Z21" i="10" s="1"/>
  <c r="AA21" i="10" s="1"/>
  <c r="AB21" i="10" s="1"/>
  <c r="AC21" i="10" s="1"/>
  <c r="P21" i="10"/>
  <c r="AE16" i="39"/>
  <c r="AW40" i="10"/>
  <c r="AU40" i="10"/>
  <c r="U39" i="40"/>
  <c r="R40" i="10"/>
  <c r="AT40" i="10"/>
  <c r="U39" i="31"/>
  <c r="AE40" i="10"/>
  <c r="AF20" i="39"/>
  <c r="AJ20" i="39" s="1"/>
  <c r="AE51" i="10"/>
  <c r="R51" i="10"/>
  <c r="U10" i="31"/>
  <c r="AT11" i="10"/>
  <c r="AU11" i="10"/>
  <c r="U10" i="40"/>
  <c r="AE11" i="10"/>
  <c r="R11" i="10"/>
  <c r="AW11" i="10"/>
  <c r="R20" i="42"/>
  <c r="BH50" i="22"/>
  <c r="AX50" i="22"/>
  <c r="L43" i="10"/>
  <c r="M43" i="10"/>
  <c r="AE18" i="39"/>
  <c r="P49" i="10"/>
  <c r="X49" i="10"/>
  <c r="Y49" i="10" s="1"/>
  <c r="Z49" i="10" s="1"/>
  <c r="AA49" i="10" s="1"/>
  <c r="AB49" i="10" s="1"/>
  <c r="AC49" i="10" s="1"/>
  <c r="P44" i="10"/>
  <c r="X44" i="10"/>
  <c r="Y44" i="10" s="1"/>
  <c r="Z44" i="10" s="1"/>
  <c r="AA44" i="10" s="1"/>
  <c r="AB44" i="10" s="1"/>
  <c r="AC44" i="10" s="1"/>
  <c r="AP19" i="39"/>
  <c r="AX19" i="39" s="1"/>
  <c r="M33" i="10"/>
  <c r="L33" i="10"/>
  <c r="X9" i="10"/>
  <c r="Y9" i="10" s="1"/>
  <c r="Z9" i="10" s="1"/>
  <c r="AA9" i="10" s="1"/>
  <c r="AB9" i="10" s="1"/>
  <c r="AC9" i="10" s="1"/>
  <c r="P9" i="10"/>
  <c r="M14" i="10"/>
  <c r="L14" i="10"/>
  <c r="P5" i="10"/>
  <c r="X5" i="10"/>
  <c r="Y5" i="10" s="1"/>
  <c r="Z5" i="10" s="1"/>
  <c r="AA5" i="10" s="1"/>
  <c r="AB5" i="10" s="1"/>
  <c r="AC5" i="10" s="1"/>
  <c r="U26" i="31"/>
  <c r="AW27" i="10"/>
  <c r="AT27" i="10"/>
  <c r="AE27" i="10"/>
  <c r="R27" i="10"/>
  <c r="U26" i="40"/>
  <c r="AU27" i="10"/>
  <c r="U28" i="40"/>
  <c r="AU29" i="10"/>
  <c r="R29" i="10"/>
  <c r="U28" i="31"/>
  <c r="AE29" i="10"/>
  <c r="AW29" i="10"/>
  <c r="AT29" i="10"/>
  <c r="U24" i="40"/>
  <c r="AT25" i="10"/>
  <c r="U24" i="31"/>
  <c r="AW25" i="10"/>
  <c r="AE25" i="10"/>
  <c r="R25" i="10"/>
  <c r="AU25" i="10"/>
  <c r="AW51" i="22"/>
  <c r="B51" i="37"/>
  <c r="AF51" i="22" s="1"/>
  <c r="AL51" i="22" s="1"/>
  <c r="AF50" i="22"/>
  <c r="AL50" i="22" s="1"/>
  <c r="AW40" i="22"/>
  <c r="P49" i="40"/>
  <c r="Z49" i="40" s="1"/>
  <c r="O49" i="40"/>
  <c r="Y49" i="40" s="1"/>
  <c r="N100" i="20"/>
  <c r="J49" i="10"/>
  <c r="BF51" i="22"/>
  <c r="R38" i="42"/>
  <c r="M39" i="10"/>
  <c r="BG40" i="22"/>
  <c r="G100" i="20"/>
  <c r="X43" i="10"/>
  <c r="Y43" i="10" s="1"/>
  <c r="Z43" i="10" s="1"/>
  <c r="AA43" i="10" s="1"/>
  <c r="AB43" i="10" s="1"/>
  <c r="AC43" i="10" s="1"/>
  <c r="P43" i="10"/>
  <c r="D100" i="20"/>
  <c r="W50" i="10" s="1"/>
  <c r="P50" i="10" s="1"/>
  <c r="X33" i="10"/>
  <c r="Y33" i="10" s="1"/>
  <c r="Z33" i="10" s="1"/>
  <c r="AA33" i="10" s="1"/>
  <c r="AB33" i="10" s="1"/>
  <c r="AC33" i="10" s="1"/>
  <c r="P33" i="10"/>
  <c r="M9" i="10"/>
  <c r="L9" i="10"/>
  <c r="I21" i="10"/>
  <c r="M21" i="10" s="1"/>
  <c r="M20" i="10"/>
  <c r="L20" i="10"/>
  <c r="L28" i="10"/>
  <c r="M28" i="10"/>
  <c r="L32" i="10"/>
  <c r="M32" i="10"/>
  <c r="AU16" i="10"/>
  <c r="AE16" i="10"/>
  <c r="U15" i="31"/>
  <c r="AT16" i="10"/>
  <c r="U15" i="40"/>
  <c r="R16" i="10"/>
  <c r="AW16" i="10"/>
  <c r="AF31" i="10"/>
  <c r="S31" i="10"/>
  <c r="V30" i="31"/>
  <c r="P30" i="42"/>
  <c r="V30" i="40"/>
  <c r="V36" i="40" l="1"/>
  <c r="V36" i="31"/>
  <c r="P36" i="42"/>
  <c r="S37" i="10"/>
  <c r="AF37" i="10"/>
  <c r="AD8" i="10"/>
  <c r="AD26" i="10"/>
  <c r="Q26" i="10"/>
  <c r="AD53" i="10"/>
  <c r="Q53" i="10"/>
  <c r="AD38" i="10"/>
  <c r="Q38" i="10"/>
  <c r="Q34" i="10"/>
  <c r="AD34" i="10"/>
  <c r="S50" i="22"/>
  <c r="AC50" i="22"/>
  <c r="AD13" i="10"/>
  <c r="Q13" i="10"/>
  <c r="Q10" i="10"/>
  <c r="AD10" i="10"/>
  <c r="BH51" i="22"/>
  <c r="AD7" i="10"/>
  <c r="Q7" i="10"/>
  <c r="AD15" i="10"/>
  <c r="Q15" i="10"/>
  <c r="Q52" i="10"/>
  <c r="AD52" i="10"/>
  <c r="Q17" i="10"/>
  <c r="AD17" i="10"/>
  <c r="Q6" i="10"/>
  <c r="AD6" i="10"/>
  <c r="AD12" i="10"/>
  <c r="Q12" i="10"/>
  <c r="AE42" i="10"/>
  <c r="AU42" i="10"/>
  <c r="AW42" i="10"/>
  <c r="R42" i="10"/>
  <c r="AT42" i="10"/>
  <c r="P44" i="42"/>
  <c r="V44" i="31"/>
  <c r="AF45" i="10"/>
  <c r="V44" i="40"/>
  <c r="S45" i="10"/>
  <c r="AT47" i="10"/>
  <c r="U46" i="31"/>
  <c r="AE47" i="10"/>
  <c r="R47" i="10"/>
  <c r="U46" i="40"/>
  <c r="AU47" i="10"/>
  <c r="AW47" i="10"/>
  <c r="AT46" i="10"/>
  <c r="AW46" i="10"/>
  <c r="AE46" i="10"/>
  <c r="R46" i="10"/>
  <c r="AU46" i="10"/>
  <c r="S19" i="10"/>
  <c r="V18" i="40"/>
  <c r="V18" i="31"/>
  <c r="P18" i="42"/>
  <c r="AF19" i="10"/>
  <c r="U35" i="40"/>
  <c r="AE36" i="10"/>
  <c r="R36" i="10"/>
  <c r="AW36" i="10"/>
  <c r="AU36" i="10"/>
  <c r="U35" i="31"/>
  <c r="AT36" i="10"/>
  <c r="Q30" i="10"/>
  <c r="AD30" i="10"/>
  <c r="U7" i="40"/>
  <c r="AE8" i="10"/>
  <c r="R8" i="10"/>
  <c r="U7" i="31"/>
  <c r="AU8" i="10"/>
  <c r="AW8" i="10"/>
  <c r="AT8" i="10"/>
  <c r="V26" i="31"/>
  <c r="V26" i="40"/>
  <c r="P26" i="42"/>
  <c r="AF27" i="10"/>
  <c r="S27" i="10"/>
  <c r="Q5" i="10"/>
  <c r="AD5" i="10"/>
  <c r="AV51" i="22"/>
  <c r="AD21" i="10"/>
  <c r="Q21" i="10"/>
  <c r="Q48" i="10"/>
  <c r="AD48" i="10"/>
  <c r="P17" i="42"/>
  <c r="S18" i="10"/>
  <c r="V17" i="40"/>
  <c r="AF18" i="10"/>
  <c r="V17" i="31"/>
  <c r="J50" i="10"/>
  <c r="R48" i="42"/>
  <c r="X48" i="31"/>
  <c r="M49" i="10"/>
  <c r="AD9" i="10"/>
  <c r="Q9" i="10"/>
  <c r="AD49" i="10"/>
  <c r="Q49" i="10"/>
  <c r="AF11" i="10"/>
  <c r="V10" i="31"/>
  <c r="V10" i="40"/>
  <c r="P10" i="42"/>
  <c r="S11" i="10"/>
  <c r="P50" i="42"/>
  <c r="AF51" i="10"/>
  <c r="V50" i="31"/>
  <c r="V50" i="40"/>
  <c r="S51" i="10"/>
  <c r="Q14" i="10"/>
  <c r="AD14" i="10"/>
  <c r="S23" i="10"/>
  <c r="P22" i="42"/>
  <c r="AF23" i="10"/>
  <c r="V22" i="31"/>
  <c r="V22" i="40"/>
  <c r="AF41" i="10"/>
  <c r="P40" i="42"/>
  <c r="S41" i="10"/>
  <c r="V40" i="40"/>
  <c r="V40" i="31"/>
  <c r="Q20" i="10"/>
  <c r="AD20" i="10"/>
  <c r="Q39" i="10"/>
  <c r="AD39" i="10"/>
  <c r="S16" i="10"/>
  <c r="P15" i="42"/>
  <c r="V15" i="31"/>
  <c r="V15" i="40"/>
  <c r="AF16" i="10"/>
  <c r="L21" i="10"/>
  <c r="I50" i="10"/>
  <c r="L50" i="10" s="1"/>
  <c r="Q33" i="10"/>
  <c r="AD33" i="10"/>
  <c r="AV50" i="22"/>
  <c r="P28" i="42"/>
  <c r="S29" i="10"/>
  <c r="V28" i="40"/>
  <c r="V28" i="31"/>
  <c r="AF29" i="10"/>
  <c r="V34" i="31"/>
  <c r="P34" i="42"/>
  <c r="AF35" i="10"/>
  <c r="S35" i="10"/>
  <c r="V34" i="40"/>
  <c r="AD28" i="10"/>
  <c r="Q28" i="10"/>
  <c r="T31" i="10"/>
  <c r="W30" i="31"/>
  <c r="Q30" i="42"/>
  <c r="W30" i="40"/>
  <c r="X50" i="10"/>
  <c r="Y50" i="10" s="1"/>
  <c r="Z50" i="10" s="1"/>
  <c r="AA50" i="10" s="1"/>
  <c r="AB50" i="10" s="1"/>
  <c r="AC50" i="10" s="1"/>
  <c r="AE19" i="39"/>
  <c r="Q43" i="10"/>
  <c r="AD43" i="10"/>
  <c r="V24" i="31"/>
  <c r="P24" i="42"/>
  <c r="V24" i="40"/>
  <c r="AF25" i="10"/>
  <c r="S25" i="10"/>
  <c r="Q44" i="10"/>
  <c r="AD44" i="10"/>
  <c r="V39" i="40"/>
  <c r="V39" i="31"/>
  <c r="AF40" i="10"/>
  <c r="P39" i="42"/>
  <c r="S40" i="10"/>
  <c r="P21" i="42"/>
  <c r="AF22" i="10"/>
  <c r="S22" i="10"/>
  <c r="V21" i="40"/>
  <c r="V21" i="31"/>
  <c r="Q32" i="10"/>
  <c r="AD32" i="10"/>
  <c r="AU24" i="10"/>
  <c r="AE24" i="10"/>
  <c r="R24" i="10"/>
  <c r="U23" i="31"/>
  <c r="AT24" i="10"/>
  <c r="U23" i="40"/>
  <c r="AW24" i="10"/>
  <c r="AW38" i="10" l="1"/>
  <c r="AU38" i="10"/>
  <c r="U37" i="31"/>
  <c r="U37" i="40"/>
  <c r="AT38" i="10"/>
  <c r="R38" i="10"/>
  <c r="AE38" i="10"/>
  <c r="U25" i="31"/>
  <c r="R26" i="10"/>
  <c r="U25" i="40"/>
  <c r="AW26" i="10"/>
  <c r="AE26" i="10"/>
  <c r="AT26" i="10"/>
  <c r="AU26" i="10"/>
  <c r="U33" i="40"/>
  <c r="R34" i="10"/>
  <c r="AW34" i="10"/>
  <c r="AT34" i="10"/>
  <c r="AE34" i="10"/>
  <c r="U33" i="31"/>
  <c r="AU34" i="10"/>
  <c r="R53" i="10"/>
  <c r="AE53" i="10"/>
  <c r="U52" i="40"/>
  <c r="U52" i="31"/>
  <c r="AW53" i="10"/>
  <c r="AU53" i="10"/>
  <c r="AT53" i="10"/>
  <c r="AF22" i="39"/>
  <c r="AJ22" i="39" s="1"/>
  <c r="Q36" i="42"/>
  <c r="W36" i="31"/>
  <c r="W36" i="40"/>
  <c r="T37" i="10"/>
  <c r="S42" i="10"/>
  <c r="AF42" i="10"/>
  <c r="V41" i="40"/>
  <c r="V41" i="31"/>
  <c r="P41" i="42"/>
  <c r="U6" i="31"/>
  <c r="AE7" i="10"/>
  <c r="AT7" i="10"/>
  <c r="AU7" i="10"/>
  <c r="R7" i="10"/>
  <c r="U6" i="40"/>
  <c r="AW7" i="10"/>
  <c r="U16" i="31"/>
  <c r="AT17" i="10"/>
  <c r="AU17" i="10"/>
  <c r="U16" i="40"/>
  <c r="AE17" i="10"/>
  <c r="R17" i="10"/>
  <c r="AW17" i="10"/>
  <c r="AW13" i="10"/>
  <c r="U12" i="31"/>
  <c r="AT13" i="10"/>
  <c r="U12" i="40"/>
  <c r="AE13" i="10"/>
  <c r="R13" i="10"/>
  <c r="AU13" i="10"/>
  <c r="AT12" i="10"/>
  <c r="AW12" i="10"/>
  <c r="AU12" i="10"/>
  <c r="U11" i="40"/>
  <c r="U11" i="31"/>
  <c r="R12" i="10"/>
  <c r="AE12" i="10"/>
  <c r="U14" i="31"/>
  <c r="AW15" i="10"/>
  <c r="U14" i="40"/>
  <c r="AE15" i="10"/>
  <c r="R15" i="10"/>
  <c r="AT15" i="10"/>
  <c r="AU15" i="10"/>
  <c r="R10" i="10"/>
  <c r="U9" i="31"/>
  <c r="U9" i="40"/>
  <c r="AW10" i="10"/>
  <c r="AE10" i="10"/>
  <c r="AU10" i="10"/>
  <c r="AT10" i="10"/>
  <c r="AT6" i="10"/>
  <c r="AW6" i="10"/>
  <c r="AE6" i="10"/>
  <c r="U5" i="31"/>
  <c r="U5" i="40"/>
  <c r="AU6" i="10"/>
  <c r="R6" i="10"/>
  <c r="AE52" i="10"/>
  <c r="AW52" i="10"/>
  <c r="U51" i="31"/>
  <c r="AU52" i="10"/>
  <c r="U51" i="40"/>
  <c r="R52" i="10"/>
  <c r="AF21" i="39"/>
  <c r="AJ21" i="39" s="1"/>
  <c r="AT52" i="10"/>
  <c r="V35" i="31"/>
  <c r="V35" i="40"/>
  <c r="P35" i="42"/>
  <c r="AF36" i="10"/>
  <c r="S36" i="10"/>
  <c r="AF47" i="10"/>
  <c r="V46" i="40"/>
  <c r="P46" i="42"/>
  <c r="V46" i="31"/>
  <c r="S47" i="10"/>
  <c r="U29" i="40"/>
  <c r="AU30" i="10"/>
  <c r="AT30" i="10"/>
  <c r="AE30" i="10"/>
  <c r="R30" i="10"/>
  <c r="U29" i="31"/>
  <c r="AW30" i="10"/>
  <c r="V45" i="40"/>
  <c r="AF46" i="10"/>
  <c r="P45" i="42"/>
  <c r="S46" i="10"/>
  <c r="V45" i="31"/>
  <c r="W44" i="40"/>
  <c r="Q44" i="42"/>
  <c r="W44" i="31"/>
  <c r="T45" i="10"/>
  <c r="W18" i="31"/>
  <c r="W18" i="40"/>
  <c r="T19" i="10"/>
  <c r="Q18" i="42"/>
  <c r="T41" i="10"/>
  <c r="W40" i="31"/>
  <c r="Q40" i="42"/>
  <c r="W40" i="40"/>
  <c r="AE49" i="10"/>
  <c r="AT49" i="10"/>
  <c r="AU49" i="10"/>
  <c r="AW49" i="10"/>
  <c r="AF18" i="39"/>
  <c r="AJ18" i="39" s="1"/>
  <c r="R49" i="10"/>
  <c r="AT39" i="10"/>
  <c r="U38" i="40"/>
  <c r="U38" i="31"/>
  <c r="AW39" i="10"/>
  <c r="AF17" i="39"/>
  <c r="AJ17" i="39" s="1"/>
  <c r="AU39" i="10"/>
  <c r="AE39" i="10"/>
  <c r="R39" i="10"/>
  <c r="Q34" i="42"/>
  <c r="W34" i="31"/>
  <c r="W34" i="40"/>
  <c r="T35" i="10"/>
  <c r="W28" i="31"/>
  <c r="Q28" i="42"/>
  <c r="T29" i="10"/>
  <c r="W28" i="40"/>
  <c r="AU21" i="10"/>
  <c r="AW21" i="10"/>
  <c r="R21" i="10"/>
  <c r="U20" i="31"/>
  <c r="AE21" i="10"/>
  <c r="U20" i="40"/>
  <c r="AF16" i="39"/>
  <c r="AJ16" i="39" s="1"/>
  <c r="AT21" i="10"/>
  <c r="R44" i="10"/>
  <c r="AU44" i="10"/>
  <c r="AW44" i="10"/>
  <c r="AT44" i="10"/>
  <c r="AE44" i="10"/>
  <c r="Q24" i="42"/>
  <c r="W24" i="40"/>
  <c r="T25" i="10"/>
  <c r="W24" i="31"/>
  <c r="P7" i="42"/>
  <c r="V7" i="40"/>
  <c r="S8" i="10"/>
  <c r="AF8" i="10"/>
  <c r="V7" i="31"/>
  <c r="U31" i="31"/>
  <c r="AW32" i="10"/>
  <c r="AU32" i="10"/>
  <c r="R32" i="10"/>
  <c r="AE32" i="10"/>
  <c r="AT32" i="10"/>
  <c r="U31" i="40"/>
  <c r="AD50" i="10"/>
  <c r="Q50" i="10"/>
  <c r="AW28" i="10"/>
  <c r="AE28" i="10"/>
  <c r="U27" i="40"/>
  <c r="AT28" i="10"/>
  <c r="R28" i="10"/>
  <c r="AU28" i="10"/>
  <c r="U27" i="31"/>
  <c r="U19" i="40"/>
  <c r="AE20" i="10"/>
  <c r="U19" i="31"/>
  <c r="R20" i="10"/>
  <c r="AW20" i="10"/>
  <c r="AU20" i="10"/>
  <c r="AT20" i="10"/>
  <c r="U13" i="40"/>
  <c r="AT14" i="10"/>
  <c r="R14" i="10"/>
  <c r="AE14" i="10"/>
  <c r="AU14" i="10"/>
  <c r="U13" i="31"/>
  <c r="AW14" i="10"/>
  <c r="W10" i="40"/>
  <c r="Q10" i="42"/>
  <c r="W10" i="31"/>
  <c r="T11" i="10"/>
  <c r="U8" i="31"/>
  <c r="AW9" i="10"/>
  <c r="AU9" i="10"/>
  <c r="U8" i="40"/>
  <c r="R9" i="10"/>
  <c r="AT9" i="10"/>
  <c r="AE9" i="10"/>
  <c r="X49" i="31"/>
  <c r="M50" i="10"/>
  <c r="R49" i="42"/>
  <c r="W17" i="40"/>
  <c r="Q17" i="42"/>
  <c r="W17" i="31"/>
  <c r="T18" i="10"/>
  <c r="AT48" i="10"/>
  <c r="AW48" i="10"/>
  <c r="U47" i="40"/>
  <c r="AU48" i="10"/>
  <c r="R48" i="10"/>
  <c r="U47" i="31"/>
  <c r="AE48" i="10"/>
  <c r="AF24" i="10"/>
  <c r="P23" i="42"/>
  <c r="S24" i="10"/>
  <c r="V23" i="31"/>
  <c r="V23" i="40"/>
  <c r="W21" i="31"/>
  <c r="W21" i="40"/>
  <c r="Q21" i="42"/>
  <c r="T22" i="10"/>
  <c r="T40" i="10"/>
  <c r="Q39" i="42"/>
  <c r="W39" i="40"/>
  <c r="W39" i="31"/>
  <c r="U42" i="31"/>
  <c r="R43" i="10"/>
  <c r="U42" i="40"/>
  <c r="AW43" i="10"/>
  <c r="AE43" i="10"/>
  <c r="AU43" i="10"/>
  <c r="AT43" i="10"/>
  <c r="R33" i="10"/>
  <c r="AE33" i="10"/>
  <c r="AU33" i="10"/>
  <c r="U32" i="31"/>
  <c r="U32" i="40"/>
  <c r="AT33" i="10"/>
  <c r="AW33" i="10"/>
  <c r="W15" i="40"/>
  <c r="Q15" i="42"/>
  <c r="W15" i="31"/>
  <c r="T16" i="10"/>
  <c r="W22" i="40"/>
  <c r="Q22" i="42"/>
  <c r="W22" i="31"/>
  <c r="T23" i="10"/>
  <c r="Q51" i="42"/>
  <c r="W51" i="40"/>
  <c r="T51" i="10"/>
  <c r="W51" i="31"/>
  <c r="U4" i="40"/>
  <c r="AT5" i="10"/>
  <c r="U4" i="31"/>
  <c r="AU5" i="10"/>
  <c r="AE5" i="10"/>
  <c r="AW5" i="10"/>
  <c r="R5" i="10"/>
  <c r="Q26" i="42"/>
  <c r="T27" i="10"/>
  <c r="W26" i="31"/>
  <c r="W26" i="40"/>
  <c r="S53" i="10" l="1"/>
  <c r="V52" i="40"/>
  <c r="P52" i="42"/>
  <c r="AF53" i="10"/>
  <c r="V52" i="31"/>
  <c r="V33" i="40"/>
  <c r="P33" i="42"/>
  <c r="S34" i="10"/>
  <c r="AF34" i="10"/>
  <c r="V33" i="31"/>
  <c r="P37" i="42"/>
  <c r="S38" i="10"/>
  <c r="V37" i="31"/>
  <c r="AF38" i="10"/>
  <c r="V37" i="40"/>
  <c r="P25" i="42"/>
  <c r="AF26" i="10"/>
  <c r="V25" i="40"/>
  <c r="V25" i="31"/>
  <c r="S26" i="10"/>
  <c r="AF13" i="10"/>
  <c r="S13" i="10"/>
  <c r="V12" i="31"/>
  <c r="V12" i="40"/>
  <c r="P12" i="42"/>
  <c r="V5" i="31"/>
  <c r="AF6" i="10"/>
  <c r="P5" i="42"/>
  <c r="S6" i="10"/>
  <c r="V5" i="40"/>
  <c r="Q41" i="42"/>
  <c r="W41" i="31"/>
  <c r="W41" i="40"/>
  <c r="T42" i="10"/>
  <c r="P51" i="42"/>
  <c r="AF52" i="10"/>
  <c r="T52" i="10" s="1"/>
  <c r="V51" i="31"/>
  <c r="V51" i="40"/>
  <c r="S52" i="10"/>
  <c r="V6" i="31"/>
  <c r="P6" i="42"/>
  <c r="V6" i="40"/>
  <c r="AF7" i="10"/>
  <c r="S7" i="10"/>
  <c r="P9" i="42"/>
  <c r="AF10" i="10"/>
  <c r="V9" i="40"/>
  <c r="V9" i="31"/>
  <c r="S10" i="10"/>
  <c r="AF15" i="10"/>
  <c r="P14" i="42"/>
  <c r="S15" i="10"/>
  <c r="V14" i="31"/>
  <c r="V14" i="40"/>
  <c r="P11" i="42"/>
  <c r="AF12" i="10"/>
  <c r="V11" i="40"/>
  <c r="V11" i="31"/>
  <c r="S12" i="10"/>
  <c r="S17" i="10"/>
  <c r="AF17" i="10"/>
  <c r="P16" i="42"/>
  <c r="V16" i="31"/>
  <c r="V16" i="40"/>
  <c r="T36" i="10"/>
  <c r="Q35" i="42"/>
  <c r="W35" i="31"/>
  <c r="W35" i="40"/>
  <c r="W45" i="40"/>
  <c r="W45" i="31"/>
  <c r="Q45" i="42"/>
  <c r="T46" i="10"/>
  <c r="P29" i="42"/>
  <c r="AF30" i="10"/>
  <c r="S30" i="10"/>
  <c r="V29" i="40"/>
  <c r="V29" i="31"/>
  <c r="W46" i="40"/>
  <c r="T47" i="10"/>
  <c r="Q46" i="42"/>
  <c r="W46" i="31"/>
  <c r="T24" i="10"/>
  <c r="W23" i="31"/>
  <c r="Q23" i="42"/>
  <c r="W23" i="40"/>
  <c r="AF19" i="39"/>
  <c r="AJ19" i="39" s="1"/>
  <c r="R50" i="10"/>
  <c r="AE50" i="10"/>
  <c r="AF14" i="10"/>
  <c r="P13" i="42"/>
  <c r="S14" i="10"/>
  <c r="V13" i="31"/>
  <c r="V13" i="40"/>
  <c r="AF28" i="10"/>
  <c r="V27" i="31"/>
  <c r="V27" i="40"/>
  <c r="P27" i="42"/>
  <c r="S28" i="10"/>
  <c r="Q7" i="42"/>
  <c r="W7" i="31"/>
  <c r="W7" i="40"/>
  <c r="T8" i="10"/>
  <c r="V43" i="31"/>
  <c r="S44" i="10"/>
  <c r="P43" i="42"/>
  <c r="V43" i="40"/>
  <c r="AF44" i="10"/>
  <c r="V20" i="40"/>
  <c r="S21" i="10"/>
  <c r="P20" i="42"/>
  <c r="AF21" i="10"/>
  <c r="V20" i="31"/>
  <c r="V4" i="40"/>
  <c r="S5" i="10"/>
  <c r="V4" i="31"/>
  <c r="P4" i="42"/>
  <c r="AF5" i="10"/>
  <c r="V19" i="40"/>
  <c r="V19" i="31"/>
  <c r="P19" i="42"/>
  <c r="S20" i="10"/>
  <c r="AF20" i="10"/>
  <c r="V47" i="40"/>
  <c r="P47" i="42"/>
  <c r="S48" i="10"/>
  <c r="AF48" i="10"/>
  <c r="V47" i="31"/>
  <c r="V32" i="31"/>
  <c r="AF33" i="10"/>
  <c r="P32" i="42"/>
  <c r="V32" i="40"/>
  <c r="S33" i="10"/>
  <c r="P42" i="42"/>
  <c r="V42" i="40"/>
  <c r="V42" i="31"/>
  <c r="S43" i="10"/>
  <c r="AF43" i="10"/>
  <c r="P8" i="42"/>
  <c r="AF9" i="10"/>
  <c r="V8" i="31"/>
  <c r="V8" i="40"/>
  <c r="S9" i="10"/>
  <c r="V31" i="40"/>
  <c r="V31" i="31"/>
  <c r="S32" i="10"/>
  <c r="AF32" i="10"/>
  <c r="P31" i="42"/>
  <c r="P38" i="42"/>
  <c r="S39" i="10"/>
  <c r="V38" i="31"/>
  <c r="AF39" i="10"/>
  <c r="V38" i="40"/>
  <c r="S49" i="10"/>
  <c r="V48" i="40"/>
  <c r="P48" i="42"/>
  <c r="V48" i="31"/>
  <c r="AF49" i="10"/>
  <c r="W52" i="31" l="1"/>
  <c r="Q52" i="42"/>
  <c r="W52" i="40"/>
  <c r="T53" i="10"/>
  <c r="W37" i="31"/>
  <c r="Q37" i="42"/>
  <c r="T38" i="10"/>
  <c r="W37" i="40"/>
  <c r="W25" i="40"/>
  <c r="W25" i="31"/>
  <c r="T26" i="10"/>
  <c r="Q25" i="42"/>
  <c r="T34" i="10"/>
  <c r="Q33" i="42"/>
  <c r="W33" i="40"/>
  <c r="W33" i="31"/>
  <c r="T12" i="10"/>
  <c r="W11" i="31"/>
  <c r="Q11" i="42"/>
  <c r="W11" i="40"/>
  <c r="T7" i="10"/>
  <c r="Q6" i="42"/>
  <c r="W6" i="40"/>
  <c r="W6" i="31"/>
  <c r="T15" i="10"/>
  <c r="W14" i="40"/>
  <c r="Q14" i="42"/>
  <c r="W14" i="31"/>
  <c r="Q9" i="42"/>
  <c r="T10" i="10"/>
  <c r="W9" i="31"/>
  <c r="W9" i="40"/>
  <c r="Q5" i="42"/>
  <c r="T6" i="10"/>
  <c r="W5" i="31"/>
  <c r="W5" i="40"/>
  <c r="Q16" i="42"/>
  <c r="T17" i="10"/>
  <c r="W16" i="40"/>
  <c r="W16" i="31"/>
  <c r="Q12" i="42"/>
  <c r="W12" i="31"/>
  <c r="W12" i="40"/>
  <c r="T13" i="10"/>
  <c r="W29" i="40"/>
  <c r="T30" i="10"/>
  <c r="Q29" i="42"/>
  <c r="W29" i="31"/>
  <c r="W48" i="40"/>
  <c r="T49" i="10"/>
  <c r="Q48" i="42"/>
  <c r="W48" i="31"/>
  <c r="W42" i="40"/>
  <c r="W42" i="31"/>
  <c r="Q42" i="42"/>
  <c r="T43" i="10"/>
  <c r="Q32" i="42"/>
  <c r="T33" i="10"/>
  <c r="W32" i="31"/>
  <c r="W32" i="40"/>
  <c r="W4" i="31"/>
  <c r="Q4" i="42"/>
  <c r="T5" i="10"/>
  <c r="W4" i="40"/>
  <c r="W13" i="31"/>
  <c r="W13" i="40"/>
  <c r="Q13" i="42"/>
  <c r="T14" i="10"/>
  <c r="V49" i="40"/>
  <c r="V49" i="31"/>
  <c r="AF50" i="10"/>
  <c r="S50" i="10"/>
  <c r="P49" i="42"/>
  <c r="W38" i="31"/>
  <c r="T39" i="10"/>
  <c r="Q38" i="42"/>
  <c r="W38" i="40"/>
  <c r="Q8" i="42"/>
  <c r="W8" i="40"/>
  <c r="W8" i="31"/>
  <c r="T9" i="10"/>
  <c r="T21" i="10"/>
  <c r="W20" i="40"/>
  <c r="Q20" i="42"/>
  <c r="W20" i="31"/>
  <c r="W43" i="31"/>
  <c r="Q43" i="42"/>
  <c r="W43" i="40"/>
  <c r="T44" i="10"/>
  <c r="W31" i="40"/>
  <c r="T32" i="10"/>
  <c r="W31" i="31"/>
  <c r="Q31" i="42"/>
  <c r="T48" i="10"/>
  <c r="W47" i="31"/>
  <c r="W47" i="40"/>
  <c r="Q47" i="42"/>
  <c r="T20" i="10"/>
  <c r="W19" i="31"/>
  <c r="Q19" i="42"/>
  <c r="W19" i="40"/>
  <c r="Q27" i="42"/>
  <c r="W27" i="40"/>
  <c r="W27" i="31"/>
  <c r="T28" i="10"/>
  <c r="W49" i="40" l="1"/>
  <c r="T50" i="10"/>
  <c r="W49" i="31"/>
  <c r="Q50" i="42"/>
  <c r="W50" i="31"/>
  <c r="W50" i="40"/>
  <c r="Q49" i="42"/>
</calcChain>
</file>

<file path=xl/sharedStrings.xml><?xml version="1.0" encoding="utf-8"?>
<sst xmlns="http://schemas.openxmlformats.org/spreadsheetml/2006/main" count="1686" uniqueCount="253">
  <si>
    <t>N/A</t>
  </si>
  <si>
    <t>Chester</t>
  </si>
  <si>
    <t>Danville</t>
  </si>
  <si>
    <t>East Kingston</t>
  </si>
  <si>
    <t>Epping</t>
  </si>
  <si>
    <t>Fremont</t>
  </si>
  <si>
    <t>Hampstead</t>
  </si>
  <si>
    <t>Kensington</t>
  </si>
  <si>
    <t>Londonderry</t>
  </si>
  <si>
    <t>Newfields</t>
  </si>
  <si>
    <t>Newmarket</t>
  </si>
  <si>
    <t>North Hampton</t>
  </si>
  <si>
    <t>Rye</t>
  </si>
  <si>
    <t>South Hampton</t>
  </si>
  <si>
    <t>Stratham</t>
  </si>
  <si>
    <t>Windham</t>
  </si>
  <si>
    <t>Town/Area</t>
  </si>
  <si>
    <t>cedssub</t>
  </si>
  <si>
    <t>rpa</t>
  </si>
  <si>
    <t>Atkinson</t>
  </si>
  <si>
    <t>C</t>
  </si>
  <si>
    <t>RPC</t>
  </si>
  <si>
    <t>Auburn</t>
  </si>
  <si>
    <t>W</t>
  </si>
  <si>
    <t>SNHPC</t>
  </si>
  <si>
    <t>Brentwood</t>
  </si>
  <si>
    <t>Candia</t>
  </si>
  <si>
    <t>Deerfield</t>
  </si>
  <si>
    <t>Derry</t>
  </si>
  <si>
    <t>Exeter</t>
  </si>
  <si>
    <t>E</t>
  </si>
  <si>
    <t>U</t>
  </si>
  <si>
    <t>Greenland</t>
  </si>
  <si>
    <t>Hampton</t>
  </si>
  <si>
    <t>Hampton Falls</t>
  </si>
  <si>
    <t>Kingston</t>
  </si>
  <si>
    <t>New Castle</t>
  </si>
  <si>
    <t>Newington</t>
  </si>
  <si>
    <t>SRPC</t>
  </si>
  <si>
    <t>Newton</t>
  </si>
  <si>
    <t>Northwood</t>
  </si>
  <si>
    <t>Nottingham</t>
  </si>
  <si>
    <t>Plaistow</t>
  </si>
  <si>
    <t>Portsmouth</t>
  </si>
  <si>
    <t>Raymond</t>
  </si>
  <si>
    <t>Salem</t>
  </si>
  <si>
    <t>Sandown</t>
  </si>
  <si>
    <t>Seabrook</t>
  </si>
  <si>
    <t>CEDS Eastern Towns</t>
  </si>
  <si>
    <t>ET</t>
  </si>
  <si>
    <t>CEDS Central Towns</t>
  </si>
  <si>
    <t>CT</t>
  </si>
  <si>
    <t>CEDS Western Towns</t>
  </si>
  <si>
    <t>WT</t>
  </si>
  <si>
    <t>Rockingham County</t>
  </si>
  <si>
    <t>New Hampshire</t>
  </si>
  <si>
    <t>Units</t>
  </si>
  <si>
    <t>Housing Units</t>
  </si>
  <si>
    <t>Ave. Annual Growth Rate</t>
  </si>
  <si>
    <t>NHOEP Housing Estimates</t>
  </si>
  <si>
    <t>Recent Unit Growth</t>
  </si>
  <si>
    <t>1980</t>
  </si>
  <si>
    <t>TOWN/AREA</t>
  </si>
  <si>
    <t>'80-'90</t>
  </si>
  <si>
    <t>'90-'00</t>
  </si>
  <si>
    <t>NOTE 1: Decline in units in Portsmouth and Newington is attributed to the closure of Pease AFB</t>
  </si>
  <si>
    <t>Table B-1  Housing Units -- Census Counts and Housing Estimates</t>
  </si>
  <si>
    <t>All Homes</t>
  </si>
  <si>
    <t>Existing Homes</t>
  </si>
  <si>
    <t>New Homes</t>
  </si>
  <si>
    <t>New Hampshire Statewide</t>
  </si>
  <si>
    <t>Belknap County</t>
  </si>
  <si>
    <t>Carroll County</t>
  </si>
  <si>
    <t>Cheshire County</t>
  </si>
  <si>
    <t>Coos County</t>
  </si>
  <si>
    <t>Grafton County</t>
  </si>
  <si>
    <t>Hillsborough County</t>
  </si>
  <si>
    <t>Merrimack County</t>
  </si>
  <si>
    <t>Strafford County</t>
  </si>
  <si>
    <t>Sullivan County</t>
  </si>
  <si>
    <t>Med Sales Price</t>
  </si>
  <si>
    <t>All Sales</t>
  </si>
  <si>
    <t>(US Census counts--all units)</t>
  </si>
  <si>
    <t>Avg. An. Gr.</t>
  </si>
  <si>
    <t>New Hamsphire</t>
  </si>
  <si>
    <t>town</t>
  </si>
  <si>
    <t>2000 Census</t>
  </si>
  <si>
    <t>Residential Permits, net change of units</t>
  </si>
  <si>
    <t>Organize by Region</t>
  </si>
  <si>
    <t>CEDS Eastern Towns Totals:</t>
  </si>
  <si>
    <t>CEDS Western Towns Totals:</t>
  </si>
  <si>
    <t>Rockingham County Totals:</t>
  </si>
  <si>
    <t>State of NH Totals:</t>
  </si>
  <si>
    <t>2000-2007</t>
  </si>
  <si>
    <t>2009 CEDS Update, Rockingham County, NH</t>
  </si>
  <si>
    <t>Median Purchase Price</t>
  </si>
  <si>
    <t>Sample Size</t>
  </si>
  <si>
    <t>2008 All Home Sales</t>
  </si>
  <si>
    <t>2008 Existing Home Sales</t>
  </si>
  <si>
    <t>2008 New Home Sales</t>
  </si>
  <si>
    <t>Existing</t>
  </si>
  <si>
    <t>New</t>
  </si>
  <si>
    <t>** CEDS SUBREGION averages are weighted averages.</t>
  </si>
  <si>
    <t>2008 Data</t>
  </si>
  <si>
    <t>2007 Data</t>
  </si>
  <si>
    <t>2006 Data</t>
  </si>
  <si>
    <t>NOTE:  Calculations based on sample sizes less than 50 are considered highly volatile.</t>
  </si>
  <si>
    <t>2-year annualized growth</t>
  </si>
  <si>
    <t>2005-2007</t>
  </si>
  <si>
    <t>Med. Sales Price Change 07 to 08</t>
  </si>
  <si>
    <t>Year-to-Year Change</t>
  </si>
  <si>
    <t>2005-2006</t>
  </si>
  <si>
    <t>2006-2007</t>
  </si>
  <si>
    <t>2007-2008</t>
  </si>
  <si>
    <t>Source:  Real Data (www.real-data.com) / NHHFA (foreclosure update newsletter)</t>
  </si>
  <si>
    <t>2008-2009</t>
  </si>
  <si>
    <t>2009-2010</t>
  </si>
  <si>
    <t>2010-2011</t>
  </si>
  <si>
    <t>2011-2012</t>
  </si>
  <si>
    <t>2012-2013</t>
  </si>
  <si>
    <t>Hudson</t>
  </si>
  <si>
    <t>Litchfield</t>
  </si>
  <si>
    <t>Merrimack</t>
  </si>
  <si>
    <t>Nashua</t>
  </si>
  <si>
    <t>Pelham</t>
  </si>
  <si>
    <t>Hillsborough County Totals:</t>
  </si>
  <si>
    <t>Hide these columns for final reporting.</t>
  </si>
  <si>
    <t>SORT FUNCTIONS</t>
  </si>
  <si>
    <t>muni</t>
  </si>
  <si>
    <t>county</t>
  </si>
  <si>
    <t>NECTA</t>
  </si>
  <si>
    <t>RC</t>
  </si>
  <si>
    <t>HC</t>
  </si>
  <si>
    <t>NRPC</t>
  </si>
  <si>
    <t>NH</t>
  </si>
  <si>
    <r>
      <t xml:space="preserve">Total Housing for Towns within Rockinham County </t>
    </r>
    <r>
      <rPr>
        <b/>
        <sz val="11"/>
        <rFont val="Arial"/>
        <family val="2"/>
      </rPr>
      <t>RAW DATA</t>
    </r>
  </si>
  <si>
    <t>USED IN 2009 CEDS UPDATE</t>
  </si>
  <si>
    <t>CEDS Central Towns Totals:</t>
  </si>
  <si>
    <t>ENTER DATA in ROSE SHADED AREA BELOW</t>
  </si>
  <si>
    <t>OEP updates its housing data by giving the NET CHANGE in units.  In order to get the Housing Estimates (Table B-1), you have to add the # of permit in this table to the previous year's housing stock in Table B-1.  Enter raw data in rose shaded area, below.</t>
  </si>
  <si>
    <t>Avg P/unit,  Census Housing</t>
  </si>
  <si>
    <t>POPULATION FROM OEP ** COPY AND PASTE FROM TABLE A-population</t>
  </si>
  <si>
    <t>2009 All Home Sales</t>
  </si>
  <si>
    <t>2009 Existing Home Sales</t>
  </si>
  <si>
    <t>2009 New Home Sales</t>
  </si>
  <si>
    <t>Med. Sales Price Change 08 to 09</t>
  </si>
  <si>
    <t>2009 Data</t>
  </si>
  <si>
    <t>n/a</t>
  </si>
  <si>
    <t>2010 Existing Home Sales</t>
  </si>
  <si>
    <t>2010 New Home Sales</t>
  </si>
  <si>
    <t>Med. Sales Price Change 09 to 10</t>
  </si>
  <si>
    <t>2010 Data</t>
  </si>
  <si>
    <t>Table B-7:  Foreclosure Data</t>
  </si>
  <si>
    <t>REDC CEDS Region Totals:</t>
  </si>
  <si>
    <t>Table B-5: Home Sales Data, REDC CEDS Region</t>
  </si>
  <si>
    <t>Source:  U.S. Census Bureau &amp; NH Office of Energy and Planning</t>
  </si>
  <si>
    <t>REDC CEDS Region</t>
  </si>
  <si>
    <t>Ave. Persons/Unit (NH OEP)</t>
  </si>
  <si>
    <t>growth in region</t>
  </si>
  <si>
    <t>from 2000-2008:</t>
  </si>
  <si>
    <t>% growth same time:</t>
  </si>
  <si>
    <t xml:space="preserve">avg. annual growth same time: </t>
  </si>
  <si>
    <t>00-'08</t>
  </si>
  <si>
    <t>(US Census counts-all units)</t>
  </si>
  <si>
    <t>NHOEP Population Estimates</t>
  </si>
  <si>
    <t>Avg. Annl. Employ-ment</t>
  </si>
  <si>
    <t>n</t>
  </si>
  <si>
    <t>Avg. Annual Employment</t>
  </si>
  <si>
    <t>housing</t>
  </si>
  <si>
    <t>employment</t>
  </si>
  <si>
    <t>2000-2008</t>
  </si>
  <si>
    <t>2000-2005</t>
  </si>
  <si>
    <t>2005-2008</t>
  </si>
  <si>
    <t>Average Annual Growth Rate</t>
  </si>
  <si>
    <t>2011 Data</t>
  </si>
  <si>
    <t>2010 Census</t>
  </si>
  <si>
    <t>TAB - B4 Purchase Prices-State</t>
  </si>
  <si>
    <t>2010 All Home Sales</t>
  </si>
  <si>
    <t>Med. Sales Price Change 10 to 11</t>
  </si>
  <si>
    <t>REDC REGION</t>
  </si>
  <si>
    <t>When filling in data, be sure not to override any existing formulas.</t>
  </si>
  <si>
    <t>'00-'10</t>
  </si>
  <si>
    <t>Source:  U.S. Census, and Current Estimates and Trends in New Hampshire's Housing Supply: NH OEP</t>
  </si>
  <si>
    <t>State of NH</t>
  </si>
  <si>
    <t>annualized growth rates</t>
  </si>
  <si>
    <t>2005-2009</t>
  </si>
  <si>
    <t>annual growth rate</t>
  </si>
  <si>
    <t>2000-07</t>
  </si>
  <si>
    <t xml:space="preserve">CEDS Central Subregion </t>
  </si>
  <si>
    <t>CEDS Eastern Subregion</t>
  </si>
  <si>
    <t>CEDS Western Subregion</t>
  </si>
  <si>
    <t>housing counts</t>
  </si>
  <si>
    <t>Foreclosed Deeds</t>
  </si>
  <si>
    <t>% of stock</t>
  </si>
  <si>
    <t>2010 *</t>
  </si>
  <si>
    <t>* 2010 Housing Stock data from US Census Bureau</t>
  </si>
  <si>
    <t>Change from 2009 to 2010</t>
  </si>
  <si>
    <t>% of total sales</t>
  </si>
  <si>
    <t>all home sales</t>
  </si>
  <si>
    <t>new home sales</t>
  </si>
  <si>
    <t>existing home sales</t>
  </si>
  <si>
    <t>Source:  NH Housing Finance Authority Purchase Price Database; CEDS Subregion Sales Prices based on weighted averages</t>
  </si>
  <si>
    <t>2008 Number Sales</t>
  </si>
  <si>
    <t>2009 Number Sales</t>
  </si>
  <si>
    <t>2010 Number Sales</t>
  </si>
  <si>
    <t>% change 2008-2009</t>
  </si>
  <si>
    <t>2012 CEDS Update</t>
  </si>
  <si>
    <t>change from 2010 to 2011</t>
  </si>
  <si>
    <t>2012 Data</t>
  </si>
  <si>
    <t>Avg. Annual Growth Rate</t>
  </si>
  <si>
    <t>Avg. Persons/Unit (NH OEP)</t>
  </si>
  <si>
    <t>Percent change from 2010 to 2011</t>
  </si>
  <si>
    <t>Change from 2006-2011</t>
  </si>
  <si>
    <t>2013 CEDS Update</t>
  </si>
  <si>
    <t>Med. Sales Price Change 11 to 12</t>
  </si>
  <si>
    <t>Number of Foreclosures</t>
  </si>
  <si>
    <t>% Housing Stock</t>
  </si>
  <si>
    <t>% Year to Year Change</t>
  </si>
  <si>
    <t>2011*</t>
  </si>
  <si>
    <t>* The values listed for 2011 are the preliminary year end values. These numbers may be adjusted slightly once final sales are reported.</t>
  </si>
  <si>
    <t>2011 All Home Sales*</t>
  </si>
  <si>
    <t>2011 Existing Home Sales*</t>
  </si>
  <si>
    <t>2011 New Home Sales*</t>
  </si>
  <si>
    <t>Change 2010 to 2011</t>
  </si>
  <si>
    <t>2011 Number Sales</t>
  </si>
  <si>
    <t>% change 2009-2011</t>
  </si>
  <si>
    <t>% Existing Home Sales</t>
  </si>
  <si>
    <t>% New Home Sales</t>
  </si>
  <si>
    <t>* The values listed for 2012 are the preliminary year end values. These numbers may be adjusted slightly once final sales are reported.</t>
  </si>
  <si>
    <t>2013 All Home Sales</t>
  </si>
  <si>
    <t>2013 Existing Home Sales</t>
  </si>
  <si>
    <t>2013 New Home Sales</t>
  </si>
  <si>
    <t>2014 CEDS Update</t>
  </si>
  <si>
    <t>Med. Sales Price Change 12 to 13</t>
  </si>
  <si>
    <t>SAMPLE SIZE OF 0</t>
  </si>
  <si>
    <t xml:space="preserve">Source:  Real Data (www.real-data.com) </t>
  </si>
  <si>
    <t>SAMPLE SIZE 0</t>
  </si>
  <si>
    <t>2012 complete year, preliminary numbers.</t>
  </si>
  <si>
    <t>2012 All Home Sales *</t>
  </si>
  <si>
    <t>2012 Existing Home Sales*</t>
  </si>
  <si>
    <t>2012 New Home Sales *</t>
  </si>
  <si>
    <t>Table B-4: Housing Purchase Prices - NH Counties</t>
  </si>
  <si>
    <t>Change from 2009-2013</t>
  </si>
  <si>
    <t>2017 CEDS Update</t>
  </si>
  <si>
    <t>Use 2016 FULL YEAR data once available.</t>
  </si>
  <si>
    <t>Housing Purchase Prices, All Homes</t>
  </si>
  <si>
    <t>Data Source: NH Housing Finance Authority (NH HFA)</t>
  </si>
  <si>
    <t>% Change 
1-YR</t>
  </si>
  <si>
    <t>% Change 
5-YR</t>
  </si>
  <si>
    <t xml:space="preserve"> Source: NH HFA Purchase Price Database, median price</t>
  </si>
  <si>
    <t>1-yr change
 2024 to 2025</t>
  </si>
  <si>
    <t>5-yr change
 2020 to 2025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</si>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</sst>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%"/>
    <numFmt numFmtId="166" formatCode="&quot;$&quot;#,##0"/>
    <numFmt numFmtId="167" formatCode="_(* #,##0_);_(* \(#,##0\);_(* &quot;-&quot;??_);_(@_)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9"/>
      <color indexed="8"/>
      <name val="Arial"/>
      <family val="2"/>
    </font>
    <font>
      <sz val="10"/>
      <name val="Univers (WN)"/>
    </font>
    <font>
      <sz val="11"/>
      <name val="Arial Black"/>
      <family val="2"/>
    </font>
    <font>
      <sz val="10"/>
      <name val="Arial Black"/>
      <family val="2"/>
    </font>
    <font>
      <b/>
      <sz val="10"/>
      <name val="Courier"/>
      <family val="3"/>
    </font>
    <font>
      <b/>
      <sz val="10"/>
      <name val="Helv"/>
    </font>
    <font>
      <b/>
      <i/>
      <sz val="10"/>
      <name val="Courier"/>
      <family val="3"/>
    </font>
    <font>
      <b/>
      <i/>
      <sz val="10"/>
      <name val="Univers (WN)"/>
    </font>
    <font>
      <b/>
      <sz val="10"/>
      <name val="Univers (WN)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Univers (E1)"/>
    </font>
    <font>
      <b/>
      <sz val="14"/>
      <name val="Univers (WN)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8"/>
      <name val="Univers (WN)"/>
    </font>
    <font>
      <sz val="10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ourier"/>
      <family val="3"/>
    </font>
    <font>
      <sz val="1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i/>
      <sz val="9"/>
      <color rgb="FFFF0000"/>
      <name val="Arial"/>
      <family val="2"/>
    </font>
    <font>
      <b/>
      <sz val="10"/>
      <name val="Minion Pro"/>
      <family val="1"/>
    </font>
    <font>
      <sz val="10"/>
      <name val="Minion Pro"/>
      <family val="1"/>
    </font>
    <font>
      <i/>
      <sz val="10"/>
      <name val="Minion Pro"/>
      <family val="1"/>
    </font>
    <font>
      <b/>
      <sz val="12"/>
      <color indexed="8"/>
      <name val="Minion Pro"/>
      <family val="1"/>
    </font>
    <font>
      <sz val="8"/>
      <color indexed="8"/>
      <name val="Minion Pro"/>
      <family val="1"/>
    </font>
    <font>
      <b/>
      <sz val="8"/>
      <color indexed="8"/>
      <name val="Minion Pro"/>
      <family val="1"/>
    </font>
    <font>
      <sz val="9"/>
      <name val="Minion Pro"/>
      <family val="1"/>
    </font>
    <font>
      <b/>
      <sz val="12.5"/>
      <name val="Minion Pro"/>
      <family val="1"/>
    </font>
    <font>
      <sz val="10"/>
      <color indexed="8"/>
      <name val="Minion Pro"/>
      <family val="1"/>
    </font>
    <font>
      <b/>
      <sz val="10"/>
      <color indexed="8"/>
      <name val="Minion Pro"/>
      <family val="1"/>
    </font>
    <font>
      <b/>
      <sz val="10"/>
      <color rgb="FFFF0000"/>
      <name val="Minion Pro"/>
      <family val="1"/>
    </font>
    <font>
      <b/>
      <sz val="12"/>
      <name val="Avenir Book"/>
      <family val="2"/>
    </font>
    <font>
      <sz val="10"/>
      <name val="Avenir Book"/>
      <family val="2"/>
    </font>
    <font>
      <i/>
      <sz val="10"/>
      <name val="Avenir Book"/>
      <family val="2"/>
    </font>
    <font>
      <sz val="12"/>
      <name val="Avenir Book"/>
      <family val="2"/>
    </font>
    <font>
      <b/>
      <sz val="12"/>
      <color indexed="8"/>
      <name val="Avenir Book"/>
      <family val="2"/>
    </font>
    <font>
      <sz val="10"/>
      <color indexed="8"/>
      <name val="Avenir Book"/>
      <family val="2"/>
    </font>
    <font>
      <b/>
      <sz val="10"/>
      <color indexed="8"/>
      <name val="Avenir Book"/>
      <family val="2"/>
    </font>
    <font>
      <b/>
      <sz val="10"/>
      <name val="Avenir Book"/>
      <family val="2"/>
    </font>
    <font>
      <sz val="8"/>
      <color indexed="8"/>
      <name val="Avenir Book"/>
      <family val="2"/>
    </font>
    <font>
      <b/>
      <sz val="8"/>
      <color indexed="8"/>
      <name val="Avenir Book"/>
      <family val="2"/>
    </font>
    <font>
      <b/>
      <sz val="10"/>
      <color rgb="FFFF0000"/>
      <name val="Avenir Book"/>
      <family val="2"/>
    </font>
    <font>
      <sz val="9"/>
      <name val="Avenir Boo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BD4D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5B635"/>
        <bgColor indexed="64"/>
      </patternFill>
    </fill>
    <fill>
      <patternFill patternType="solid">
        <fgColor rgb="FFDCB557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A8CDCE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8CDCE"/>
      </bottom>
      <diagonal/>
    </border>
    <border>
      <left style="thin">
        <color auto="1"/>
      </left>
      <right/>
      <top style="thin">
        <color rgb="FFA8CDCE"/>
      </top>
      <bottom style="thin">
        <color rgb="FFA8CDCE"/>
      </bottom>
      <diagonal/>
    </border>
    <border>
      <left style="thin">
        <color auto="1"/>
      </left>
      <right style="thin">
        <color auto="1"/>
      </right>
      <top style="thin">
        <color rgb="FFA8CDCE"/>
      </top>
      <bottom style="thin">
        <color rgb="FFA8CDCE"/>
      </bottom>
      <diagonal/>
    </border>
    <border>
      <left/>
      <right style="thin">
        <color auto="1"/>
      </right>
      <top style="thin">
        <color rgb="FFA8CDCE"/>
      </top>
      <bottom style="thin">
        <color rgb="FFA8CDCE"/>
      </bottom>
      <diagonal/>
    </border>
    <border>
      <left/>
      <right/>
      <top style="thin">
        <color rgb="FFA8CDCE"/>
      </top>
      <bottom style="thin">
        <color rgb="FFA8CDCE"/>
      </bottom>
      <diagonal/>
    </border>
    <border>
      <left style="thin">
        <color auto="1"/>
      </left>
      <right style="thin">
        <color auto="1"/>
      </right>
      <top style="thin">
        <color rgb="FFA8CDCE"/>
      </top>
      <bottom style="thin">
        <color auto="1"/>
      </bottom>
      <diagonal/>
    </border>
    <border>
      <left/>
      <right style="thin">
        <color auto="1"/>
      </right>
      <top style="thin">
        <color rgb="FFA8CDCE"/>
      </top>
      <bottom style="thin">
        <color auto="1"/>
      </bottom>
      <diagonal/>
    </border>
    <border>
      <left/>
      <right/>
      <top style="thin">
        <color rgb="FFA8CDCE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B5B63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5B635"/>
      </bottom>
      <diagonal/>
    </border>
    <border>
      <left/>
      <right/>
      <top/>
      <bottom style="thin">
        <color rgb="FFB5B635"/>
      </bottom>
      <diagonal/>
    </border>
    <border>
      <left style="thin">
        <color auto="1"/>
      </left>
      <right/>
      <top style="thin">
        <color rgb="FFB5B635"/>
      </top>
      <bottom style="thin">
        <color rgb="FFB5B635"/>
      </bottom>
      <diagonal/>
    </border>
    <border>
      <left style="thin">
        <color auto="1"/>
      </left>
      <right style="thin">
        <color auto="1"/>
      </right>
      <top style="thin">
        <color rgb="FFB5B635"/>
      </top>
      <bottom style="thin">
        <color rgb="FFB5B635"/>
      </bottom>
      <diagonal/>
    </border>
    <border>
      <left/>
      <right style="thin">
        <color auto="1"/>
      </right>
      <top style="thin">
        <color rgb="FFB5B635"/>
      </top>
      <bottom style="thin">
        <color rgb="FFB5B635"/>
      </bottom>
      <diagonal/>
    </border>
    <border>
      <left/>
      <right/>
      <top style="thin">
        <color rgb="FFB5B635"/>
      </top>
      <bottom style="thin">
        <color rgb="FFB5B635"/>
      </bottom>
      <diagonal/>
    </border>
    <border>
      <left style="thin">
        <color auto="1"/>
      </left>
      <right style="thin">
        <color auto="1"/>
      </right>
      <top style="thin">
        <color rgb="FFB5B635"/>
      </top>
      <bottom style="thin">
        <color auto="1"/>
      </bottom>
      <diagonal/>
    </border>
    <border>
      <left/>
      <right style="thin">
        <color auto="1"/>
      </right>
      <top style="thin">
        <color rgb="FFB5B635"/>
      </top>
      <bottom style="thin">
        <color auto="1"/>
      </bottom>
      <diagonal/>
    </border>
    <border>
      <left/>
      <right/>
      <top style="thin">
        <color rgb="FFB5B635"/>
      </top>
      <bottom style="thin">
        <color auto="1"/>
      </bottom>
      <diagonal/>
    </border>
    <border>
      <left/>
      <right/>
      <top style="thin">
        <color rgb="FFB5B635"/>
      </top>
      <bottom/>
      <diagonal/>
    </border>
    <border>
      <left style="thin">
        <color auto="1"/>
      </left>
      <right style="thin">
        <color auto="1"/>
      </right>
      <top style="thin">
        <color rgb="FFB5B635"/>
      </top>
      <bottom/>
      <diagonal/>
    </border>
    <border>
      <left style="thin">
        <color auto="1"/>
      </left>
      <right/>
      <top style="thin">
        <color auto="1"/>
      </top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B7E2B"/>
      </bottom>
      <diagonal/>
    </border>
    <border>
      <left/>
      <right style="thin">
        <color auto="1"/>
      </right>
      <top style="thin">
        <color auto="1"/>
      </top>
      <bottom style="thin">
        <color rgb="FFBB7E2B"/>
      </bottom>
      <diagonal/>
    </border>
    <border>
      <left/>
      <right/>
      <top/>
      <bottom style="thin">
        <color rgb="FFBB7E2B"/>
      </bottom>
      <diagonal/>
    </border>
    <border>
      <left style="thin">
        <color auto="1"/>
      </left>
      <right/>
      <top style="thin">
        <color rgb="FFBB7E2B"/>
      </top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rgb="FFBB7E2B"/>
      </top>
      <bottom style="thin">
        <color rgb="FFBB7E2B"/>
      </bottom>
      <diagonal/>
    </border>
    <border>
      <left/>
      <right style="thin">
        <color auto="1"/>
      </right>
      <top style="thin">
        <color rgb="FFBB7E2B"/>
      </top>
      <bottom style="thin">
        <color rgb="FFBB7E2B"/>
      </bottom>
      <diagonal/>
    </border>
    <border>
      <left/>
      <right/>
      <top style="thin">
        <color rgb="FFBB7E2B"/>
      </top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rgb="FFBB7E2B"/>
      </top>
      <bottom style="thin">
        <color auto="1"/>
      </bottom>
      <diagonal/>
    </border>
    <border>
      <left/>
      <right style="thin">
        <color auto="1"/>
      </right>
      <top style="thin">
        <color rgb="FFBB7E2B"/>
      </top>
      <bottom style="thin">
        <color auto="1"/>
      </bottom>
      <diagonal/>
    </border>
    <border>
      <left/>
      <right/>
      <top style="thin">
        <color rgb="FFBB7E2B"/>
      </top>
      <bottom style="thin">
        <color auto="1"/>
      </bottom>
      <diagonal/>
    </border>
    <border>
      <left/>
      <right/>
      <top style="thin">
        <color rgb="FFBB7E2B"/>
      </top>
      <bottom/>
      <diagonal/>
    </border>
    <border>
      <left style="thin">
        <color auto="1"/>
      </left>
      <right style="thin">
        <color auto="1"/>
      </right>
      <top style="thin">
        <color rgb="FFBB7E2B"/>
      </top>
      <bottom/>
      <diagonal/>
    </border>
    <border>
      <left/>
      <right/>
      <top style="thin">
        <color rgb="FFBB7E2B"/>
      </top>
      <bottom style="thin">
        <color rgb="FFB5B635"/>
      </bottom>
      <diagonal/>
    </border>
  </borders>
  <cellStyleXfs count="92">
    <xf numFmtId="0" fontId="0" fillId="0" borderId="0"/>
    <xf numFmtId="43" fontId="35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7" fillId="0" borderId="0"/>
    <xf numFmtId="0" fontId="5" fillId="0" borderId="0"/>
    <xf numFmtId="0" fontId="45" fillId="0" borderId="0"/>
    <xf numFmtId="0" fontId="45" fillId="0" borderId="0"/>
    <xf numFmtId="0" fontId="16" fillId="0" borderId="0"/>
    <xf numFmtId="9" fontId="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</cellStyleXfs>
  <cellXfs count="1009">
    <xf numFmtId="0" fontId="0" fillId="0" borderId="0" xfId="0"/>
    <xf numFmtId="0" fontId="8" fillId="0" borderId="1" xfId="0" applyFont="1" applyBorder="1"/>
    <xf numFmtId="0" fontId="8" fillId="0" borderId="2" xfId="0" applyFont="1" applyBorder="1"/>
    <xf numFmtId="0" fontId="13" fillId="0" borderId="0" xfId="0" applyFont="1"/>
    <xf numFmtId="0" fontId="14" fillId="0" borderId="0" xfId="0" applyFont="1"/>
    <xf numFmtId="0" fontId="17" fillId="0" borderId="0" xfId="9" applyFont="1"/>
    <xf numFmtId="0" fontId="16" fillId="0" borderId="0" xfId="9" applyAlignment="1">
      <alignment horizontal="center"/>
    </xf>
    <xf numFmtId="0" fontId="16" fillId="0" borderId="0" xfId="9"/>
    <xf numFmtId="0" fontId="8" fillId="0" borderId="0" xfId="9" applyFont="1"/>
    <xf numFmtId="0" fontId="8" fillId="0" borderId="0" xfId="9" applyFont="1" applyAlignment="1">
      <alignment horizontal="center"/>
    </xf>
    <xf numFmtId="0" fontId="11" fillId="2" borderId="2" xfId="9" applyFont="1" applyFill="1" applyBorder="1" applyAlignment="1">
      <alignment horizontal="center"/>
    </xf>
    <xf numFmtId="0" fontId="19" fillId="0" borderId="0" xfId="9" applyFont="1"/>
    <xf numFmtId="0" fontId="19" fillId="0" borderId="0" xfId="9" applyFont="1" applyAlignment="1">
      <alignment horizontal="left"/>
    </xf>
    <xf numFmtId="0" fontId="12" fillId="2" borderId="1" xfId="9" applyFont="1" applyFill="1" applyBorder="1" applyAlignment="1">
      <alignment horizontal="center"/>
    </xf>
    <xf numFmtId="0" fontId="12" fillId="2" borderId="3" xfId="9" applyFont="1" applyFill="1" applyBorder="1" applyAlignment="1">
      <alignment horizontal="center"/>
    </xf>
    <xf numFmtId="0" fontId="12" fillId="2" borderId="0" xfId="9" applyFont="1" applyFill="1" applyAlignment="1">
      <alignment horizontal="center"/>
    </xf>
    <xf numFmtId="0" fontId="20" fillId="0" borderId="0" xfId="9" applyFont="1" applyAlignment="1">
      <alignment horizontal="center"/>
    </xf>
    <xf numFmtId="0" fontId="19" fillId="0" borderId="0" xfId="9" applyFont="1" applyAlignment="1">
      <alignment horizontal="center"/>
    </xf>
    <xf numFmtId="0" fontId="9" fillId="0" borderId="0" xfId="9" applyFont="1"/>
    <xf numFmtId="0" fontId="12" fillId="3" borderId="0" xfId="9" applyFont="1" applyFill="1"/>
    <xf numFmtId="0" fontId="23" fillId="0" borderId="0" xfId="9" applyFont="1"/>
    <xf numFmtId="165" fontId="19" fillId="0" borderId="0" xfId="9" applyNumberFormat="1" applyFont="1" applyAlignment="1">
      <alignment horizontal="center"/>
    </xf>
    <xf numFmtId="0" fontId="20" fillId="0" borderId="0" xfId="9" applyFont="1"/>
    <xf numFmtId="0" fontId="13" fillId="0" borderId="0" xfId="9" applyFont="1"/>
    <xf numFmtId="3" fontId="13" fillId="0" borderId="0" xfId="9" applyNumberFormat="1" applyFont="1" applyAlignment="1">
      <alignment horizontal="center"/>
    </xf>
    <xf numFmtId="0" fontId="12" fillId="0" borderId="0" xfId="9" applyFont="1"/>
    <xf numFmtId="165" fontId="13" fillId="0" borderId="0" xfId="9" applyNumberFormat="1" applyFont="1" applyAlignment="1">
      <alignment horizontal="center"/>
    </xf>
    <xf numFmtId="165" fontId="24" fillId="0" borderId="0" xfId="9" applyNumberFormat="1" applyFont="1" applyAlignment="1">
      <alignment horizontal="center"/>
    </xf>
    <xf numFmtId="164" fontId="13" fillId="0" borderId="0" xfId="9" applyNumberFormat="1" applyFont="1" applyAlignment="1">
      <alignment horizontal="center"/>
    </xf>
    <xf numFmtId="165" fontId="12" fillId="0" borderId="0" xfId="9" applyNumberFormat="1" applyFont="1" applyAlignment="1">
      <alignment horizontal="center"/>
    </xf>
    <xf numFmtId="0" fontId="12" fillId="0" borderId="0" xfId="9" applyFont="1" applyAlignment="1">
      <alignment horizontal="center"/>
    </xf>
    <xf numFmtId="0" fontId="25" fillId="0" borderId="0" xfId="9" applyFont="1" applyAlignment="1">
      <alignment horizontal="left"/>
    </xf>
    <xf numFmtId="0" fontId="25" fillId="0" borderId="0" xfId="9" applyFont="1" applyAlignment="1">
      <alignment horizontal="center"/>
    </xf>
    <xf numFmtId="0" fontId="26" fillId="0" borderId="0" xfId="9" applyFont="1" applyAlignment="1">
      <alignment horizontal="center"/>
    </xf>
    <xf numFmtId="0" fontId="25" fillId="0" borderId="0" xfId="9" applyFont="1"/>
    <xf numFmtId="3" fontId="25" fillId="0" borderId="0" xfId="9" applyNumberFormat="1" applyFont="1" applyAlignment="1">
      <alignment horizontal="center"/>
    </xf>
    <xf numFmtId="0" fontId="27" fillId="0" borderId="0" xfId="9" applyFont="1" applyAlignment="1">
      <alignment horizontal="center"/>
    </xf>
    <xf numFmtId="0" fontId="8" fillId="0" borderId="0" xfId="9" applyFont="1" applyAlignment="1">
      <alignment horizontal="left"/>
    </xf>
    <xf numFmtId="0" fontId="28" fillId="0" borderId="0" xfId="9" applyFont="1"/>
    <xf numFmtId="0" fontId="28" fillId="0" borderId="0" xfId="9" applyFont="1" applyAlignment="1">
      <alignment horizontal="center"/>
    </xf>
    <xf numFmtId="0" fontId="12" fillId="0" borderId="0" xfId="9" applyFont="1" applyAlignment="1">
      <alignment horizontal="left"/>
    </xf>
    <xf numFmtId="0" fontId="22" fillId="0" borderId="0" xfId="9" applyFont="1" applyAlignment="1">
      <alignment horizontal="center"/>
    </xf>
    <xf numFmtId="0" fontId="23" fillId="0" borderId="0" xfId="9" applyFont="1" applyAlignment="1">
      <alignment horizontal="center"/>
    </xf>
    <xf numFmtId="0" fontId="16" fillId="0" borderId="0" xfId="9" applyAlignment="1">
      <alignment horizontal="left"/>
    </xf>
    <xf numFmtId="5" fontId="16" fillId="0" borderId="0" xfId="9" applyNumberFormat="1" applyAlignment="1">
      <alignment horizontal="center"/>
    </xf>
    <xf numFmtId="9" fontId="16" fillId="0" borderId="0" xfId="9" applyNumberFormat="1" applyAlignment="1">
      <alignment horizontal="center"/>
    </xf>
    <xf numFmtId="165" fontId="16" fillId="0" borderId="0" xfId="9" applyNumberFormat="1" applyAlignment="1">
      <alignment horizontal="center"/>
    </xf>
    <xf numFmtId="165" fontId="8" fillId="0" borderId="0" xfId="9" applyNumberFormat="1" applyFont="1" applyAlignment="1">
      <alignment horizontal="center"/>
    </xf>
    <xf numFmtId="5" fontId="23" fillId="0" borderId="0" xfId="9" applyNumberFormat="1" applyFont="1" applyAlignment="1">
      <alignment horizontal="center"/>
    </xf>
    <xf numFmtId="9" fontId="23" fillId="0" borderId="0" xfId="9" applyNumberFormat="1" applyFont="1" applyAlignment="1">
      <alignment horizontal="center"/>
    </xf>
    <xf numFmtId="0" fontId="31" fillId="0" borderId="7" xfId="0" applyFont="1" applyBorder="1" applyAlignment="1">
      <alignment horizontal="center" vertical="top" wrapText="1"/>
    </xf>
    <xf numFmtId="0" fontId="8" fillId="0" borderId="0" xfId="0" applyFont="1"/>
    <xf numFmtId="0" fontId="32" fillId="0" borderId="0" xfId="9" applyFont="1"/>
    <xf numFmtId="0" fontId="31" fillId="0" borderId="7" xfId="0" applyFont="1" applyBorder="1" applyAlignment="1">
      <alignment horizontal="center" wrapText="1"/>
    </xf>
    <xf numFmtId="166" fontId="30" fillId="0" borderId="1" xfId="10" applyNumberFormat="1" applyFont="1" applyBorder="1" applyAlignment="1">
      <alignment horizontal="center"/>
    </xf>
    <xf numFmtId="166" fontId="31" fillId="0" borderId="7" xfId="10" applyNumberFormat="1" applyFont="1" applyBorder="1" applyAlignment="1">
      <alignment horizontal="center"/>
    </xf>
    <xf numFmtId="0" fontId="12" fillId="0" borderId="7" xfId="0" applyFont="1" applyBorder="1"/>
    <xf numFmtId="0" fontId="34" fillId="0" borderId="0" xfId="0" applyFont="1"/>
    <xf numFmtId="0" fontId="32" fillId="0" borderId="0" xfId="0" applyFont="1"/>
    <xf numFmtId="0" fontId="34" fillId="0" borderId="4" xfId="0" applyFont="1" applyBorder="1"/>
    <xf numFmtId="1" fontId="0" fillId="0" borderId="0" xfId="0" applyNumberFormat="1"/>
    <xf numFmtId="166" fontId="0" fillId="0" borderId="0" xfId="0" applyNumberFormat="1"/>
    <xf numFmtId="0" fontId="26" fillId="2" borderId="0" xfId="9" applyFont="1" applyFill="1" applyAlignment="1">
      <alignment horizontal="center"/>
    </xf>
    <xf numFmtId="0" fontId="0" fillId="0" borderId="0" xfId="0" applyAlignment="1">
      <alignment horizontal="center"/>
    </xf>
    <xf numFmtId="166" fontId="13" fillId="0" borderId="7" xfId="0" applyNumberFormat="1" applyFont="1" applyBorder="1" applyAlignment="1">
      <alignment horizontal="right" wrapText="1"/>
    </xf>
    <xf numFmtId="166" fontId="0" fillId="0" borderId="0" xfId="0" applyNumberFormat="1" applyAlignment="1">
      <alignment horizontal="right"/>
    </xf>
    <xf numFmtId="0" fontId="13" fillId="0" borderId="7" xfId="0" applyFont="1" applyBorder="1" applyAlignment="1">
      <alignment horizontal="center" wrapText="1"/>
    </xf>
    <xf numFmtId="166" fontId="18" fillId="0" borderId="0" xfId="0" applyNumberFormat="1" applyFont="1"/>
    <xf numFmtId="166" fontId="8" fillId="0" borderId="1" xfId="0" applyNumberFormat="1" applyFont="1" applyBorder="1" applyAlignment="1">
      <alignment horizontal="center"/>
    </xf>
    <xf numFmtId="1" fontId="18" fillId="0" borderId="0" xfId="0" applyNumberFormat="1" applyFont="1"/>
    <xf numFmtId="1" fontId="8" fillId="0" borderId="5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5" fillId="0" borderId="0" xfId="0" applyFont="1"/>
    <xf numFmtId="1" fontId="8" fillId="0" borderId="1" xfId="0" applyNumberFormat="1" applyFont="1" applyBorder="1" applyAlignment="1">
      <alignment horizontal="center"/>
    </xf>
    <xf numFmtId="166" fontId="8" fillId="0" borderId="10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0" fontId="12" fillId="0" borderId="0" xfId="0" applyFont="1"/>
    <xf numFmtId="166" fontId="13" fillId="0" borderId="11" xfId="0" applyNumberFormat="1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2" fillId="6" borderId="8" xfId="0" applyFont="1" applyFill="1" applyBorder="1"/>
    <xf numFmtId="166" fontId="13" fillId="6" borderId="4" xfId="0" applyNumberFormat="1" applyFont="1" applyFill="1" applyBorder="1" applyAlignment="1">
      <alignment horizontal="right"/>
    </xf>
    <xf numFmtId="3" fontId="13" fillId="6" borderId="4" xfId="0" applyNumberFormat="1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166" fontId="13" fillId="6" borderId="8" xfId="0" applyNumberFormat="1" applyFont="1" applyFill="1" applyBorder="1" applyAlignment="1">
      <alignment horizontal="right"/>
    </xf>
    <xf numFmtId="0" fontId="13" fillId="6" borderId="11" xfId="0" applyFont="1" applyFill="1" applyBorder="1" applyAlignment="1">
      <alignment horizontal="center"/>
    </xf>
    <xf numFmtId="166" fontId="13" fillId="6" borderId="11" xfId="0" applyNumberFormat="1" applyFont="1" applyFill="1" applyBorder="1" applyAlignment="1">
      <alignment horizontal="right"/>
    </xf>
    <xf numFmtId="0" fontId="13" fillId="6" borderId="9" xfId="0" applyFont="1" applyFill="1" applyBorder="1" applyAlignment="1">
      <alignment horizontal="center"/>
    </xf>
    <xf numFmtId="3" fontId="13" fillId="6" borderId="11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30" fillId="0" borderId="2" xfId="10" applyFont="1" applyBorder="1"/>
    <xf numFmtId="9" fontId="30" fillId="0" borderId="1" xfId="10" applyFont="1" applyBorder="1"/>
    <xf numFmtId="9" fontId="31" fillId="0" borderId="7" xfId="10" applyFont="1" applyBorder="1"/>
    <xf numFmtId="0" fontId="17" fillId="0" borderId="0" xfId="6" applyFont="1"/>
    <xf numFmtId="3" fontId="5" fillId="0" borderId="0" xfId="6" applyNumberFormat="1"/>
    <xf numFmtId="0" fontId="45" fillId="0" borderId="0" xfId="8"/>
    <xf numFmtId="0" fontId="8" fillId="0" borderId="7" xfId="6" applyFont="1" applyBorder="1"/>
    <xf numFmtId="3" fontId="8" fillId="0" borderId="7" xfId="6" applyNumberFormat="1" applyFont="1" applyBorder="1"/>
    <xf numFmtId="165" fontId="8" fillId="0" borderId="7" xfId="14" applyNumberFormat="1" applyFont="1" applyBorder="1" applyAlignment="1"/>
    <xf numFmtId="3" fontId="8" fillId="0" borderId="7" xfId="6" applyNumberFormat="1" applyFont="1" applyBorder="1" applyAlignment="1">
      <alignment horizontal="right"/>
    </xf>
    <xf numFmtId="3" fontId="8" fillId="0" borderId="0" xfId="6" applyNumberFormat="1" applyFont="1"/>
    <xf numFmtId="0" fontId="5" fillId="0" borderId="0" xfId="6"/>
    <xf numFmtId="3" fontId="45" fillId="0" borderId="0" xfId="8" applyNumberFormat="1"/>
    <xf numFmtId="3" fontId="45" fillId="0" borderId="14" xfId="8" applyNumberFormat="1" applyBorder="1"/>
    <xf numFmtId="0" fontId="25" fillId="7" borderId="0" xfId="9" applyFont="1" applyFill="1" applyAlignment="1">
      <alignment horizontal="left"/>
    </xf>
    <xf numFmtId="0" fontId="25" fillId="7" borderId="0" xfId="9" applyFont="1" applyFill="1" applyAlignment="1">
      <alignment horizontal="center"/>
    </xf>
    <xf numFmtId="0" fontId="25" fillId="7" borderId="0" xfId="9" applyFont="1" applyFill="1"/>
    <xf numFmtId="3" fontId="25" fillId="7" borderId="0" xfId="9" applyNumberFormat="1" applyFont="1" applyFill="1" applyAlignment="1">
      <alignment horizontal="center"/>
    </xf>
    <xf numFmtId="0" fontId="8" fillId="8" borderId="7" xfId="0" applyFont="1" applyFill="1" applyBorder="1"/>
    <xf numFmtId="0" fontId="0" fillId="8" borderId="7" xfId="0" applyFill="1" applyBorder="1" applyAlignment="1">
      <alignment horizontal="left"/>
    </xf>
    <xf numFmtId="0" fontId="8" fillId="0" borderId="7" xfId="9" applyFont="1" applyBorder="1" applyAlignment="1">
      <alignment horizontal="left"/>
    </xf>
    <xf numFmtId="3" fontId="8" fillId="0" borderId="7" xfId="9" applyNumberFormat="1" applyFont="1" applyBorder="1" applyAlignment="1">
      <alignment horizontal="center"/>
    </xf>
    <xf numFmtId="167" fontId="9" fillId="0" borderId="7" xfId="1" applyNumberFormat="1" applyFont="1" applyBorder="1" applyAlignment="1" applyProtection="1">
      <alignment horizontal="center"/>
    </xf>
    <xf numFmtId="165" fontId="8" fillId="0" borderId="7" xfId="9" applyNumberFormat="1" applyFont="1" applyBorder="1" applyAlignment="1">
      <alignment horizontal="center"/>
    </xf>
    <xf numFmtId="164" fontId="8" fillId="0" borderId="7" xfId="9" applyNumberFormat="1" applyFont="1" applyBorder="1" applyAlignment="1">
      <alignment horizontal="center"/>
    </xf>
    <xf numFmtId="164" fontId="8" fillId="3" borderId="7" xfId="9" applyNumberFormat="1" applyFont="1" applyFill="1" applyBorder="1" applyAlignment="1">
      <alignment horizontal="center"/>
    </xf>
    <xf numFmtId="3" fontId="8" fillId="0" borderId="7" xfId="9" applyNumberFormat="1" applyFont="1" applyBorder="1"/>
    <xf numFmtId="3" fontId="8" fillId="3" borderId="7" xfId="9" applyNumberFormat="1" applyFont="1" applyFill="1" applyBorder="1" applyAlignment="1">
      <alignment horizontal="right"/>
    </xf>
    <xf numFmtId="165" fontId="8" fillId="3" borderId="7" xfId="10" applyNumberFormat="1" applyFont="1" applyFill="1" applyBorder="1" applyAlignment="1">
      <alignment horizontal="center"/>
    </xf>
    <xf numFmtId="0" fontId="19" fillId="0" borderId="7" xfId="9" applyFont="1" applyBorder="1" applyAlignment="1">
      <alignment horizontal="center"/>
    </xf>
    <xf numFmtId="0" fontId="16" fillId="0" borderId="7" xfId="9" applyBorder="1"/>
    <xf numFmtId="3" fontId="11" fillId="0" borderId="7" xfId="9" applyNumberFormat="1" applyFont="1" applyBorder="1"/>
    <xf numFmtId="3" fontId="11" fillId="3" borderId="7" xfId="9" applyNumberFormat="1" applyFont="1" applyFill="1" applyBorder="1" applyAlignment="1">
      <alignment horizontal="right"/>
    </xf>
    <xf numFmtId="165" fontId="11" fillId="3" borderId="7" xfId="10" applyNumberFormat="1" applyFont="1" applyFill="1" applyBorder="1" applyAlignment="1">
      <alignment horizontal="center"/>
    </xf>
    <xf numFmtId="165" fontId="36" fillId="3" borderId="7" xfId="10" applyNumberFormat="1" applyFont="1" applyFill="1" applyBorder="1" applyAlignment="1">
      <alignment horizontal="center"/>
    </xf>
    <xf numFmtId="0" fontId="21" fillId="0" borderId="7" xfId="9" applyFont="1" applyBorder="1" applyAlignment="1">
      <alignment horizontal="center"/>
    </xf>
    <xf numFmtId="0" fontId="22" fillId="0" borderId="7" xfId="9" applyFont="1" applyBorder="1"/>
    <xf numFmtId="0" fontId="12" fillId="2" borderId="2" xfId="9" applyFont="1" applyFill="1" applyBorder="1" applyAlignment="1">
      <alignment horizontal="center"/>
    </xf>
    <xf numFmtId="0" fontId="26" fillId="2" borderId="2" xfId="9" applyFont="1" applyFill="1" applyBorder="1" applyAlignment="1">
      <alignment horizontal="center"/>
    </xf>
    <xf numFmtId="0" fontId="0" fillId="5" borderId="0" xfId="0" applyFill="1" applyAlignment="1">
      <alignment horizontal="center" wrapText="1"/>
    </xf>
    <xf numFmtId="0" fontId="0" fillId="5" borderId="7" xfId="0" applyFill="1" applyBorder="1"/>
    <xf numFmtId="0" fontId="34" fillId="5" borderId="7" xfId="0" applyFont="1" applyFill="1" applyBorder="1"/>
    <xf numFmtId="0" fontId="5" fillId="0" borderId="0" xfId="9" applyFont="1"/>
    <xf numFmtId="0" fontId="13" fillId="9" borderId="3" xfId="9" applyFont="1" applyFill="1" applyBorder="1" applyAlignment="1">
      <alignment horizontal="center"/>
    </xf>
    <xf numFmtId="0" fontId="13" fillId="9" borderId="0" xfId="9" applyFont="1" applyFill="1" applyAlignment="1">
      <alignment horizontal="center"/>
    </xf>
    <xf numFmtId="0" fontId="10" fillId="9" borderId="0" xfId="9" applyFont="1" applyFill="1" applyAlignment="1">
      <alignment horizontal="center" wrapText="1"/>
    </xf>
    <xf numFmtId="0" fontId="13" fillId="9" borderId="0" xfId="9" applyFont="1" applyFill="1"/>
    <xf numFmtId="0" fontId="13" fillId="9" borderId="5" xfId="9" applyFont="1" applyFill="1" applyBorder="1"/>
    <xf numFmtId="0" fontId="5" fillId="9" borderId="3" xfId="9" applyFont="1" applyFill="1" applyBorder="1"/>
    <xf numFmtId="0" fontId="5" fillId="9" borderId="0" xfId="9" applyFont="1" applyFill="1"/>
    <xf numFmtId="0" fontId="7" fillId="9" borderId="0" xfId="9" applyFont="1" applyFill="1" applyAlignment="1">
      <alignment horizontal="center"/>
    </xf>
    <xf numFmtId="0" fontId="5" fillId="9" borderId="5" xfId="9" applyFont="1" applyFill="1" applyBorder="1"/>
    <xf numFmtId="0" fontId="5" fillId="9" borderId="7" xfId="9" applyFont="1" applyFill="1" applyBorder="1"/>
    <xf numFmtId="0" fontId="9" fillId="9" borderId="7" xfId="9" applyFont="1" applyFill="1" applyBorder="1"/>
    <xf numFmtId="3" fontId="8" fillId="9" borderId="7" xfId="0" applyNumberFormat="1" applyFont="1" applyFill="1" applyBorder="1"/>
    <xf numFmtId="0" fontId="14" fillId="9" borderId="7" xfId="9" applyFont="1" applyFill="1" applyBorder="1"/>
    <xf numFmtId="3" fontId="14" fillId="9" borderId="7" xfId="9" applyNumberFormat="1" applyFont="1" applyFill="1" applyBorder="1"/>
    <xf numFmtId="0" fontId="5" fillId="0" borderId="0" xfId="9" applyFont="1" applyAlignment="1">
      <alignment horizontal="center"/>
    </xf>
    <xf numFmtId="0" fontId="13" fillId="0" borderId="0" xfId="9" applyFont="1" applyAlignment="1">
      <alignment horizontal="left"/>
    </xf>
    <xf numFmtId="0" fontId="13" fillId="0" borderId="0" xfId="9" applyFont="1" applyAlignment="1">
      <alignment horizontal="center"/>
    </xf>
    <xf numFmtId="10" fontId="5" fillId="0" borderId="0" xfId="9" applyNumberFormat="1" applyFont="1" applyAlignment="1">
      <alignment horizontal="center"/>
    </xf>
    <xf numFmtId="0" fontId="13" fillId="7" borderId="0" xfId="9" applyFont="1" applyFill="1"/>
    <xf numFmtId="0" fontId="13" fillId="7" borderId="5" xfId="9" applyFont="1" applyFill="1" applyBorder="1"/>
    <xf numFmtId="0" fontId="12" fillId="6" borderId="2" xfId="0" applyFont="1" applyFill="1" applyBorder="1"/>
    <xf numFmtId="0" fontId="12" fillId="6" borderId="10" xfId="0" applyFont="1" applyFill="1" applyBorder="1"/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165" fontId="8" fillId="0" borderId="5" xfId="10" applyNumberFormat="1" applyFont="1" applyBorder="1" applyAlignment="1">
      <alignment horizontal="center"/>
    </xf>
    <xf numFmtId="165" fontId="8" fillId="0" borderId="1" xfId="10" applyNumberFormat="1" applyFont="1" applyBorder="1" applyAlignment="1">
      <alignment horizontal="center"/>
    </xf>
    <xf numFmtId="165" fontId="8" fillId="0" borderId="10" xfId="10" applyNumberFormat="1" applyFont="1" applyBorder="1" applyAlignment="1">
      <alignment horizontal="center"/>
    </xf>
    <xf numFmtId="165" fontId="5" fillId="0" borderId="0" xfId="11" applyNumberFormat="1" applyFont="1"/>
    <xf numFmtId="0" fontId="43" fillId="0" borderId="0" xfId="0" applyFont="1"/>
    <xf numFmtId="3" fontId="8" fillId="10" borderId="7" xfId="0" applyNumberFormat="1" applyFont="1" applyFill="1" applyBorder="1"/>
    <xf numFmtId="3" fontId="11" fillId="10" borderId="7" xfId="0" applyNumberFormat="1" applyFont="1" applyFill="1" applyBorder="1"/>
    <xf numFmtId="0" fontId="11" fillId="10" borderId="7" xfId="0" applyFont="1" applyFill="1" applyBorder="1"/>
    <xf numFmtId="1" fontId="11" fillId="10" borderId="7" xfId="0" applyNumberFormat="1" applyFont="1" applyFill="1" applyBorder="1"/>
    <xf numFmtId="0" fontId="12" fillId="2" borderId="13" xfId="9" applyFont="1" applyFill="1" applyBorder="1" applyAlignment="1">
      <alignment horizontal="center"/>
    </xf>
    <xf numFmtId="0" fontId="12" fillId="2" borderId="12" xfId="9" applyFont="1" applyFill="1" applyBorder="1" applyAlignment="1">
      <alignment horizontal="center"/>
    </xf>
    <xf numFmtId="0" fontId="12" fillId="2" borderId="0" xfId="9" applyFont="1" applyFill="1" applyAlignment="1">
      <alignment horizontal="center" wrapText="1"/>
    </xf>
    <xf numFmtId="0" fontId="14" fillId="11" borderId="0" xfId="0" applyFont="1" applyFill="1"/>
    <xf numFmtId="0" fontId="13" fillId="11" borderId="0" xfId="0" applyFont="1" applyFill="1"/>
    <xf numFmtId="0" fontId="22" fillId="11" borderId="7" xfId="9" applyFont="1" applyFill="1" applyBorder="1"/>
    <xf numFmtId="0" fontId="14" fillId="11" borderId="7" xfId="9" applyFont="1" applyFill="1" applyBorder="1"/>
    <xf numFmtId="3" fontId="14" fillId="11" borderId="7" xfId="9" applyNumberFormat="1" applyFont="1" applyFill="1" applyBorder="1"/>
    <xf numFmtId="1" fontId="11" fillId="11" borderId="7" xfId="0" applyNumberFormat="1" applyFont="1" applyFill="1" applyBorder="1"/>
    <xf numFmtId="3" fontId="11" fillId="11" borderId="7" xfId="9" applyNumberFormat="1" applyFont="1" applyFill="1" applyBorder="1" applyAlignment="1">
      <alignment horizontal="right"/>
    </xf>
    <xf numFmtId="165" fontId="11" fillId="11" borderId="7" xfId="10" applyNumberFormat="1" applyFont="1" applyFill="1" applyBorder="1" applyAlignment="1">
      <alignment horizontal="center"/>
    </xf>
    <xf numFmtId="165" fontId="8" fillId="11" borderId="7" xfId="10" applyNumberFormat="1" applyFont="1" applyFill="1" applyBorder="1" applyAlignment="1">
      <alignment horizontal="center"/>
    </xf>
    <xf numFmtId="0" fontId="21" fillId="11" borderId="7" xfId="9" applyFont="1" applyFill="1" applyBorder="1" applyAlignment="1">
      <alignment horizontal="center"/>
    </xf>
    <xf numFmtId="3" fontId="11" fillId="11" borderId="7" xfId="0" applyNumberFormat="1" applyFont="1" applyFill="1" applyBorder="1"/>
    <xf numFmtId="3" fontId="12" fillId="11" borderId="7" xfId="9" applyNumberFormat="1" applyFont="1" applyFill="1" applyBorder="1" applyAlignment="1">
      <alignment horizontal="right"/>
    </xf>
    <xf numFmtId="165" fontId="12" fillId="11" borderId="7" xfId="10" applyNumberFormat="1" applyFont="1" applyFill="1" applyBorder="1" applyAlignment="1">
      <alignment horizontal="center"/>
    </xf>
    <xf numFmtId="0" fontId="19" fillId="11" borderId="7" xfId="9" applyFont="1" applyFill="1" applyBorder="1"/>
    <xf numFmtId="0" fontId="13" fillId="11" borderId="7" xfId="9" applyFont="1" applyFill="1" applyBorder="1"/>
    <xf numFmtId="0" fontId="12" fillId="11" borderId="7" xfId="9" applyFont="1" applyFill="1" applyBorder="1"/>
    <xf numFmtId="3" fontId="12" fillId="11" borderId="7" xfId="0" applyNumberFormat="1" applyFont="1" applyFill="1" applyBorder="1"/>
    <xf numFmtId="165" fontId="19" fillId="11" borderId="7" xfId="9" applyNumberFormat="1" applyFont="1" applyFill="1" applyBorder="1" applyAlignment="1">
      <alignment horizontal="center"/>
    </xf>
    <xf numFmtId="0" fontId="23" fillId="11" borderId="7" xfId="9" applyFont="1" applyFill="1" applyBorder="1"/>
    <xf numFmtId="0" fontId="19" fillId="11" borderId="7" xfId="9" applyFont="1" applyFill="1" applyBorder="1" applyAlignment="1">
      <alignment horizontal="center"/>
    </xf>
    <xf numFmtId="0" fontId="16" fillId="0" borderId="9" xfId="9" applyBorder="1"/>
    <xf numFmtId="0" fontId="22" fillId="0" borderId="9" xfId="9" applyFont="1" applyBorder="1"/>
    <xf numFmtId="0" fontId="22" fillId="11" borderId="9" xfId="9" applyFont="1" applyFill="1" applyBorder="1"/>
    <xf numFmtId="0" fontId="23" fillId="11" borderId="9" xfId="9" applyFont="1" applyFill="1" applyBorder="1"/>
    <xf numFmtId="0" fontId="19" fillId="11" borderId="9" xfId="9" applyFont="1" applyFill="1" applyBorder="1"/>
    <xf numFmtId="164" fontId="11" fillId="0" borderId="7" xfId="9" applyNumberFormat="1" applyFont="1" applyBorder="1" applyAlignment="1">
      <alignment horizontal="center"/>
    </xf>
    <xf numFmtId="3" fontId="11" fillId="0" borderId="17" xfId="0" applyNumberFormat="1" applyFont="1" applyBorder="1"/>
    <xf numFmtId="0" fontId="17" fillId="12" borderId="0" xfId="0" applyFont="1" applyFill="1"/>
    <xf numFmtId="166" fontId="18" fillId="12" borderId="0" xfId="0" applyNumberFormat="1" applyFont="1" applyFill="1"/>
    <xf numFmtId="1" fontId="18" fillId="12" borderId="0" xfId="0" applyNumberFormat="1" applyFont="1" applyFill="1"/>
    <xf numFmtId="1" fontId="0" fillId="12" borderId="0" xfId="0" applyNumberFormat="1" applyFill="1"/>
    <xf numFmtId="0" fontId="18" fillId="12" borderId="0" xfId="0" applyFont="1" applyFill="1" applyAlignment="1">
      <alignment horizontal="right"/>
    </xf>
    <xf numFmtId="0" fontId="17" fillId="12" borderId="0" xfId="0" applyFont="1" applyFill="1" applyAlignment="1">
      <alignment horizontal="right"/>
    </xf>
    <xf numFmtId="0" fontId="0" fillId="12" borderId="0" xfId="0" applyFill="1"/>
    <xf numFmtId="166" fontId="0" fillId="12" borderId="0" xfId="0" applyNumberFormat="1" applyFill="1"/>
    <xf numFmtId="0" fontId="5" fillId="12" borderId="0" xfId="0" applyFont="1" applyFill="1"/>
    <xf numFmtId="0" fontId="8" fillId="12" borderId="0" xfId="6" applyFont="1" applyFill="1"/>
    <xf numFmtId="3" fontId="8" fillId="12" borderId="0" xfId="6" applyNumberFormat="1" applyFont="1" applyFill="1"/>
    <xf numFmtId="3" fontId="8" fillId="12" borderId="14" xfId="6" applyNumberFormat="1" applyFont="1" applyFill="1" applyBorder="1"/>
    <xf numFmtId="0" fontId="45" fillId="12" borderId="0" xfId="8" applyFill="1"/>
    <xf numFmtId="0" fontId="39" fillId="12" borderId="0" xfId="8" applyFont="1" applyFill="1"/>
    <xf numFmtId="3" fontId="5" fillId="12" borderId="0" xfId="6" applyNumberFormat="1" applyFill="1" applyAlignment="1">
      <alignment horizontal="right"/>
    </xf>
    <xf numFmtId="1" fontId="12" fillId="2" borderId="7" xfId="6" applyNumberFormat="1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 wrapText="1"/>
    </xf>
    <xf numFmtId="0" fontId="12" fillId="2" borderId="4" xfId="9" applyFont="1" applyFill="1" applyBorder="1" applyAlignment="1">
      <alignment horizontal="center"/>
    </xf>
    <xf numFmtId="3" fontId="0" fillId="0" borderId="0" xfId="0" applyNumberFormat="1"/>
    <xf numFmtId="0" fontId="11" fillId="0" borderId="0" xfId="9" applyFont="1" applyAlignment="1">
      <alignment horizontal="left"/>
    </xf>
    <xf numFmtId="0" fontId="0" fillId="13" borderId="0" xfId="0" applyFill="1"/>
    <xf numFmtId="165" fontId="0" fillId="0" borderId="0" xfId="10" applyNumberFormat="1" applyFont="1"/>
    <xf numFmtId="0" fontId="12" fillId="2" borderId="12" xfId="9" quotePrefix="1" applyFont="1" applyFill="1" applyBorder="1" applyAlignment="1">
      <alignment horizontal="center"/>
    </xf>
    <xf numFmtId="0" fontId="12" fillId="2" borderId="4" xfId="9" quotePrefix="1" applyFont="1" applyFill="1" applyBorder="1" applyAlignment="1">
      <alignment horizontal="center"/>
    </xf>
    <xf numFmtId="0" fontId="12" fillId="0" borderId="7" xfId="9" applyFont="1" applyBorder="1" applyAlignment="1">
      <alignment horizontal="left"/>
    </xf>
    <xf numFmtId="0" fontId="12" fillId="13" borderId="7" xfId="9" applyFont="1" applyFill="1" applyBorder="1" applyAlignment="1">
      <alignment horizontal="left"/>
    </xf>
    <xf numFmtId="3" fontId="8" fillId="0" borderId="8" xfId="9" applyNumberFormat="1" applyFont="1" applyBorder="1" applyAlignment="1">
      <alignment horizontal="center"/>
    </xf>
    <xf numFmtId="3" fontId="8" fillId="0" borderId="11" xfId="9" applyNumberFormat="1" applyFont="1" applyBorder="1" applyAlignment="1">
      <alignment horizontal="center"/>
    </xf>
    <xf numFmtId="3" fontId="8" fillId="0" borderId="9" xfId="9" applyNumberFormat="1" applyFont="1" applyBorder="1" applyAlignment="1">
      <alignment horizontal="center"/>
    </xf>
    <xf numFmtId="3" fontId="8" fillId="13" borderId="8" xfId="9" applyNumberFormat="1" applyFont="1" applyFill="1" applyBorder="1" applyAlignment="1">
      <alignment horizontal="center"/>
    </xf>
    <xf numFmtId="3" fontId="8" fillId="13" borderId="11" xfId="9" applyNumberFormat="1" applyFont="1" applyFill="1" applyBorder="1" applyAlignment="1">
      <alignment horizontal="center"/>
    </xf>
    <xf numFmtId="3" fontId="8" fillId="13" borderId="9" xfId="9" applyNumberFormat="1" applyFont="1" applyFill="1" applyBorder="1" applyAlignment="1">
      <alignment horizontal="center"/>
    </xf>
    <xf numFmtId="3" fontId="8" fillId="0" borderId="8" xfId="9" applyNumberFormat="1" applyFont="1" applyBorder="1"/>
    <xf numFmtId="3" fontId="8" fillId="0" borderId="11" xfId="9" applyNumberFormat="1" applyFont="1" applyBorder="1"/>
    <xf numFmtId="3" fontId="8" fillId="0" borderId="9" xfId="9" applyNumberFormat="1" applyFont="1" applyBorder="1"/>
    <xf numFmtId="3" fontId="8" fillId="13" borderId="8" xfId="9" applyNumberFormat="1" applyFont="1" applyFill="1" applyBorder="1"/>
    <xf numFmtId="3" fontId="8" fillId="13" borderId="11" xfId="9" applyNumberFormat="1" applyFont="1" applyFill="1" applyBorder="1"/>
    <xf numFmtId="3" fontId="8" fillId="13" borderId="9" xfId="9" applyNumberFormat="1" applyFont="1" applyFill="1" applyBorder="1"/>
    <xf numFmtId="165" fontId="8" fillId="0" borderId="8" xfId="9" applyNumberFormat="1" applyFont="1" applyBorder="1" applyAlignment="1">
      <alignment horizontal="center"/>
    </xf>
    <xf numFmtId="165" fontId="8" fillId="0" borderId="11" xfId="9" applyNumberFormat="1" applyFont="1" applyBorder="1" applyAlignment="1">
      <alignment horizontal="center"/>
    </xf>
    <xf numFmtId="165" fontId="8" fillId="0" borderId="9" xfId="9" applyNumberFormat="1" applyFont="1" applyBorder="1" applyAlignment="1">
      <alignment horizontal="center"/>
    </xf>
    <xf numFmtId="165" fontId="8" fillId="13" borderId="8" xfId="9" applyNumberFormat="1" applyFont="1" applyFill="1" applyBorder="1" applyAlignment="1">
      <alignment horizontal="center"/>
    </xf>
    <xf numFmtId="165" fontId="8" fillId="13" borderId="11" xfId="9" applyNumberFormat="1" applyFont="1" applyFill="1" applyBorder="1" applyAlignment="1">
      <alignment horizontal="center"/>
    </xf>
    <xf numFmtId="165" fontId="8" fillId="13" borderId="9" xfId="9" applyNumberFormat="1" applyFont="1" applyFill="1" applyBorder="1" applyAlignment="1">
      <alignment horizontal="center"/>
    </xf>
    <xf numFmtId="9" fontId="0" fillId="0" borderId="0" xfId="0" applyNumberFormat="1"/>
    <xf numFmtId="0" fontId="0" fillId="0" borderId="3" xfId="0" applyBorder="1"/>
    <xf numFmtId="3" fontId="0" fillId="0" borderId="3" xfId="0" applyNumberFormat="1" applyBorder="1"/>
    <xf numFmtId="0" fontId="5" fillId="0" borderId="3" xfId="0" applyFont="1" applyBorder="1"/>
    <xf numFmtId="3" fontId="13" fillId="0" borderId="0" xfId="0" applyNumberFormat="1" applyFont="1"/>
    <xf numFmtId="0" fontId="13" fillId="0" borderId="3" xfId="0" applyFont="1" applyBorder="1"/>
    <xf numFmtId="1" fontId="13" fillId="0" borderId="3" xfId="0" applyNumberFormat="1" applyFont="1" applyBorder="1"/>
    <xf numFmtId="1" fontId="13" fillId="0" borderId="0" xfId="0" applyNumberFormat="1" applyFont="1"/>
    <xf numFmtId="3" fontId="13" fillId="0" borderId="3" xfId="0" applyNumberFormat="1" applyFont="1" applyBorder="1"/>
    <xf numFmtId="0" fontId="13" fillId="14" borderId="0" xfId="0" applyFont="1" applyFill="1"/>
    <xf numFmtId="3" fontId="13" fillId="14" borderId="0" xfId="0" applyNumberFormat="1" applyFont="1" applyFill="1"/>
    <xf numFmtId="1" fontId="13" fillId="14" borderId="3" xfId="0" applyNumberFormat="1" applyFont="1" applyFill="1" applyBorder="1"/>
    <xf numFmtId="1" fontId="13" fillId="14" borderId="0" xfId="0" applyNumberFormat="1" applyFont="1" applyFill="1"/>
    <xf numFmtId="0" fontId="5" fillId="12" borderId="7" xfId="0" applyFont="1" applyFill="1" applyBorder="1"/>
    <xf numFmtId="0" fontId="5" fillId="12" borderId="6" xfId="0" applyFont="1" applyFill="1" applyBorder="1"/>
    <xf numFmtId="0" fontId="0" fillId="12" borderId="3" xfId="0" applyFill="1" applyBorder="1"/>
    <xf numFmtId="0" fontId="5" fillId="12" borderId="3" xfId="0" applyFont="1" applyFill="1" applyBorder="1" applyAlignment="1">
      <alignment horizontal="right"/>
    </xf>
    <xf numFmtId="0" fontId="5" fillId="12" borderId="13" xfId="0" applyFont="1" applyFill="1" applyBorder="1" applyAlignment="1">
      <alignment horizontal="right"/>
    </xf>
    <xf numFmtId="165" fontId="0" fillId="12" borderId="10" xfId="10" applyNumberFormat="1" applyFont="1" applyFill="1" applyBorder="1"/>
    <xf numFmtId="165" fontId="0" fillId="12" borderId="2" xfId="10" applyNumberFormat="1" applyFont="1" applyFill="1" applyBorder="1"/>
    <xf numFmtId="0" fontId="32" fillId="7" borderId="0" xfId="0" applyFont="1" applyFill="1" applyAlignment="1">
      <alignment horizontal="left" wrapText="1"/>
    </xf>
    <xf numFmtId="0" fontId="0" fillId="15" borderId="7" xfId="0" applyFill="1" applyBorder="1"/>
    <xf numFmtId="0" fontId="34" fillId="15" borderId="7" xfId="0" applyFont="1" applyFill="1" applyBorder="1"/>
    <xf numFmtId="0" fontId="12" fillId="0" borderId="8" xfId="0" applyFont="1" applyBorder="1"/>
    <xf numFmtId="3" fontId="13" fillId="0" borderId="11" xfId="0" applyNumberFormat="1" applyFont="1" applyBorder="1" applyAlignment="1">
      <alignment horizontal="center"/>
    </xf>
    <xf numFmtId="0" fontId="47" fillId="16" borderId="0" xfId="0" applyFont="1" applyFill="1"/>
    <xf numFmtId="0" fontId="0" fillId="16" borderId="0" xfId="0" applyFill="1"/>
    <xf numFmtId="166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165" fontId="16" fillId="0" borderId="7" xfId="10" applyNumberFormat="1" applyFont="1" applyBorder="1"/>
    <xf numFmtId="165" fontId="16" fillId="0" borderId="7" xfId="10" applyNumberFormat="1" applyFont="1" applyFill="1" applyBorder="1"/>
    <xf numFmtId="165" fontId="22" fillId="0" borderId="7" xfId="10" applyNumberFormat="1" applyFont="1" applyFill="1" applyBorder="1"/>
    <xf numFmtId="0" fontId="13" fillId="0" borderId="2" xfId="9" applyFont="1" applyBorder="1" applyAlignment="1">
      <alignment horizontal="center"/>
    </xf>
    <xf numFmtId="0" fontId="13" fillId="0" borderId="1" xfId="9" applyFont="1" applyBorder="1" applyAlignment="1">
      <alignment horizontal="center"/>
    </xf>
    <xf numFmtId="0" fontId="13" fillId="0" borderId="3" xfId="9" applyFont="1" applyBorder="1" applyAlignment="1">
      <alignment horizontal="center"/>
    </xf>
    <xf numFmtId="0" fontId="13" fillId="0" borderId="0" xfId="9" applyFont="1" applyAlignment="1">
      <alignment horizontal="center" wrapText="1"/>
    </xf>
    <xf numFmtId="0" fontId="13" fillId="0" borderId="12" xfId="9" applyFont="1" applyBorder="1" applyAlignment="1">
      <alignment horizontal="center" wrapText="1"/>
    </xf>
    <xf numFmtId="0" fontId="5" fillId="0" borderId="7" xfId="9" applyFont="1" applyBorder="1" applyAlignment="1">
      <alignment horizontal="left"/>
    </xf>
    <xf numFmtId="3" fontId="5" fillId="0" borderId="7" xfId="9" applyNumberFormat="1" applyFont="1" applyBorder="1" applyAlignment="1">
      <alignment horizontal="center"/>
    </xf>
    <xf numFmtId="167" fontId="39" fillId="0" borderId="7" xfId="1" applyNumberFormat="1" applyFont="1" applyFill="1" applyBorder="1" applyAlignment="1" applyProtection="1">
      <alignment horizontal="center"/>
    </xf>
    <xf numFmtId="165" fontId="5" fillId="0" borderId="7" xfId="9" applyNumberFormat="1" applyFont="1" applyBorder="1" applyAlignment="1">
      <alignment horizontal="center"/>
    </xf>
    <xf numFmtId="0" fontId="14" fillId="0" borderId="7" xfId="9" applyFont="1" applyBorder="1" applyAlignment="1">
      <alignment horizontal="left"/>
    </xf>
    <xf numFmtId="3" fontId="14" fillId="0" borderId="7" xfId="9" applyNumberFormat="1" applyFont="1" applyBorder="1" applyAlignment="1">
      <alignment horizontal="center"/>
    </xf>
    <xf numFmtId="165" fontId="14" fillId="0" borderId="7" xfId="9" applyNumberFormat="1" applyFont="1" applyBorder="1" applyAlignment="1">
      <alignment horizontal="center"/>
    </xf>
    <xf numFmtId="0" fontId="13" fillId="0" borderId="0" xfId="9" quotePrefix="1" applyFont="1" applyAlignment="1">
      <alignment horizontal="center"/>
    </xf>
    <xf numFmtId="0" fontId="13" fillId="0" borderId="12" xfId="9" quotePrefix="1" applyFont="1" applyBorder="1" applyAlignment="1">
      <alignment horizontal="center"/>
    </xf>
    <xf numFmtId="0" fontId="5" fillId="13" borderId="7" xfId="9" applyFont="1" applyFill="1" applyBorder="1" applyAlignment="1">
      <alignment horizontal="left"/>
    </xf>
    <xf numFmtId="3" fontId="5" fillId="13" borderId="7" xfId="9" applyNumberFormat="1" applyFont="1" applyFill="1" applyBorder="1" applyAlignment="1">
      <alignment horizontal="center"/>
    </xf>
    <xf numFmtId="167" fontId="39" fillId="13" borderId="7" xfId="1" applyNumberFormat="1" applyFont="1" applyFill="1" applyBorder="1" applyAlignment="1" applyProtection="1">
      <alignment horizontal="center"/>
    </xf>
    <xf numFmtId="165" fontId="5" fillId="13" borderId="7" xfId="9" applyNumberFormat="1" applyFont="1" applyFill="1" applyBorder="1" applyAlignment="1">
      <alignment horizontal="center"/>
    </xf>
    <xf numFmtId="165" fontId="16" fillId="13" borderId="7" xfId="10" applyNumberFormat="1" applyFont="1" applyFill="1" applyBorder="1"/>
    <xf numFmtId="0" fontId="5" fillId="17" borderId="7" xfId="9" applyFont="1" applyFill="1" applyBorder="1" applyAlignment="1">
      <alignment horizontal="left"/>
    </xf>
    <xf numFmtId="3" fontId="5" fillId="17" borderId="7" xfId="9" applyNumberFormat="1" applyFont="1" applyFill="1" applyBorder="1" applyAlignment="1">
      <alignment horizontal="center"/>
    </xf>
    <xf numFmtId="167" fontId="39" fillId="17" borderId="7" xfId="1" applyNumberFormat="1" applyFont="1" applyFill="1" applyBorder="1" applyAlignment="1" applyProtection="1">
      <alignment horizontal="center"/>
    </xf>
    <xf numFmtId="165" fontId="5" fillId="17" borderId="7" xfId="9" applyNumberFormat="1" applyFont="1" applyFill="1" applyBorder="1" applyAlignment="1">
      <alignment horizontal="center"/>
    </xf>
    <xf numFmtId="165" fontId="16" fillId="17" borderId="7" xfId="10" applyNumberFormat="1" applyFont="1" applyFill="1" applyBorder="1"/>
    <xf numFmtId="0" fontId="5" fillId="18" borderId="7" xfId="9" applyFont="1" applyFill="1" applyBorder="1" applyAlignment="1">
      <alignment horizontal="left"/>
    </xf>
    <xf numFmtId="3" fontId="5" fillId="18" borderId="7" xfId="9" applyNumberFormat="1" applyFont="1" applyFill="1" applyBorder="1" applyAlignment="1">
      <alignment horizontal="center"/>
    </xf>
    <xf numFmtId="167" fontId="39" fillId="18" borderId="7" xfId="1" applyNumberFormat="1" applyFont="1" applyFill="1" applyBorder="1" applyAlignment="1" applyProtection="1">
      <alignment horizontal="center"/>
    </xf>
    <xf numFmtId="165" fontId="5" fillId="18" borderId="7" xfId="9" applyNumberFormat="1" applyFont="1" applyFill="1" applyBorder="1" applyAlignment="1">
      <alignment horizontal="center"/>
    </xf>
    <xf numFmtId="165" fontId="16" fillId="18" borderId="7" xfId="10" applyNumberFormat="1" applyFont="1" applyFill="1" applyBorder="1"/>
    <xf numFmtId="165" fontId="22" fillId="0" borderId="9" xfId="10" applyNumberFormat="1" applyFont="1" applyFill="1" applyBorder="1"/>
    <xf numFmtId="0" fontId="14" fillId="0" borderId="7" xfId="9" applyFont="1" applyBorder="1"/>
    <xf numFmtId="3" fontId="14" fillId="0" borderId="7" xfId="9" applyNumberFormat="1" applyFont="1" applyBorder="1"/>
    <xf numFmtId="0" fontId="39" fillId="0" borderId="0" xfId="9" applyFont="1" applyAlignment="1">
      <alignment horizontal="center"/>
    </xf>
    <xf numFmtId="0" fontId="48" fillId="0" borderId="0" xfId="9" applyFont="1" applyAlignment="1">
      <alignment horizontal="center"/>
    </xf>
    <xf numFmtId="0" fontId="5" fillId="0" borderId="7" xfId="9" applyFont="1" applyBorder="1"/>
    <xf numFmtId="165" fontId="16" fillId="0" borderId="9" xfId="10" applyNumberFormat="1" applyFont="1" applyFill="1" applyBorder="1"/>
    <xf numFmtId="3" fontId="5" fillId="0" borderId="7" xfId="9" applyNumberFormat="1" applyFont="1" applyBorder="1"/>
    <xf numFmtId="0" fontId="48" fillId="0" borderId="9" xfId="9" applyFont="1" applyBorder="1" applyAlignment="1">
      <alignment horizontal="center"/>
    </xf>
    <xf numFmtId="0" fontId="13" fillId="0" borderId="16" xfId="0" applyFont="1" applyBorder="1"/>
    <xf numFmtId="0" fontId="23" fillId="0" borderId="16" xfId="9" applyFont="1" applyBorder="1"/>
    <xf numFmtId="0" fontId="5" fillId="0" borderId="0" xfId="0" applyFont="1" applyAlignment="1">
      <alignment horizontal="center"/>
    </xf>
    <xf numFmtId="0" fontId="5" fillId="0" borderId="3" xfId="9" applyFont="1" applyBorder="1" applyAlignment="1">
      <alignment horizontal="center"/>
    </xf>
    <xf numFmtId="0" fontId="5" fillId="0" borderId="5" xfId="9" applyFont="1" applyBorder="1" applyAlignment="1">
      <alignment horizontal="center"/>
    </xf>
    <xf numFmtId="0" fontId="5" fillId="0" borderId="9" xfId="9" applyFont="1" applyBorder="1"/>
    <xf numFmtId="0" fontId="5" fillId="0" borderId="19" xfId="0" applyFont="1" applyBorder="1" applyAlignment="1">
      <alignment horizontal="center"/>
    </xf>
    <xf numFmtId="165" fontId="16" fillId="0" borderId="20" xfId="10" applyNumberFormat="1" applyFont="1" applyFill="1" applyBorder="1"/>
    <xf numFmtId="0" fontId="16" fillId="18" borderId="7" xfId="9" applyFill="1" applyBorder="1"/>
    <xf numFmtId="165" fontId="16" fillId="18" borderId="9" xfId="10" applyNumberFormat="1" applyFont="1" applyFill="1" applyBorder="1"/>
    <xf numFmtId="165" fontId="16" fillId="18" borderId="20" xfId="10" applyNumberFormat="1" applyFont="1" applyFill="1" applyBorder="1"/>
    <xf numFmtId="0" fontId="5" fillId="18" borderId="9" xfId="9" applyFont="1" applyFill="1" applyBorder="1"/>
    <xf numFmtId="0" fontId="5" fillId="18" borderId="7" xfId="9" applyFont="1" applyFill="1" applyBorder="1"/>
    <xf numFmtId="0" fontId="48" fillId="18" borderId="9" xfId="9" applyFont="1" applyFill="1" applyBorder="1" applyAlignment="1">
      <alignment horizontal="center"/>
    </xf>
    <xf numFmtId="0" fontId="48" fillId="18" borderId="7" xfId="9" applyFont="1" applyFill="1" applyBorder="1"/>
    <xf numFmtId="165" fontId="48" fillId="18" borderId="9" xfId="9" applyNumberFormat="1" applyFont="1" applyFill="1" applyBorder="1" applyAlignment="1">
      <alignment horizontal="center"/>
    </xf>
    <xf numFmtId="165" fontId="22" fillId="0" borderId="20" xfId="10" applyNumberFormat="1" applyFont="1" applyFill="1" applyBorder="1"/>
    <xf numFmtId="0" fontId="14" fillId="0" borderId="9" xfId="9" applyFont="1" applyBorder="1"/>
    <xf numFmtId="0" fontId="21" fillId="0" borderId="9" xfId="9" applyFont="1" applyBorder="1" applyAlignment="1">
      <alignment horizontal="center"/>
    </xf>
    <xf numFmtId="0" fontId="48" fillId="13" borderId="7" xfId="9" applyFont="1" applyFill="1" applyBorder="1"/>
    <xf numFmtId="165" fontId="16" fillId="13" borderId="9" xfId="10" applyNumberFormat="1" applyFont="1" applyFill="1" applyBorder="1"/>
    <xf numFmtId="165" fontId="16" fillId="13" borderId="20" xfId="10" applyNumberFormat="1" applyFont="1" applyFill="1" applyBorder="1"/>
    <xf numFmtId="0" fontId="5" fillId="13" borderId="9" xfId="9" applyFont="1" applyFill="1" applyBorder="1"/>
    <xf numFmtId="0" fontId="5" fillId="13" borderId="7" xfId="9" applyFont="1" applyFill="1" applyBorder="1"/>
    <xf numFmtId="165" fontId="48" fillId="13" borderId="9" xfId="9" applyNumberFormat="1" applyFont="1" applyFill="1" applyBorder="1" applyAlignment="1">
      <alignment horizontal="center"/>
    </xf>
    <xf numFmtId="0" fontId="13" fillId="0" borderId="16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39" fillId="0" borderId="2" xfId="0" applyFont="1" applyBorder="1" applyAlignment="1">
      <alignment horizontal="center"/>
    </xf>
    <xf numFmtId="0" fontId="5" fillId="0" borderId="0" xfId="9" applyFont="1" applyAlignment="1">
      <alignment horizontal="center" wrapText="1"/>
    </xf>
    <xf numFmtId="0" fontId="5" fillId="0" borderId="12" xfId="9" applyFont="1" applyBorder="1" applyAlignment="1">
      <alignment horizontal="center" wrapText="1"/>
    </xf>
    <xf numFmtId="0" fontId="5" fillId="0" borderId="5" xfId="9" quotePrefix="1" applyFont="1" applyBorder="1" applyAlignment="1">
      <alignment horizontal="center"/>
    </xf>
    <xf numFmtId="0" fontId="5" fillId="0" borderId="13" xfId="9" applyFont="1" applyBorder="1" applyAlignment="1">
      <alignment horizontal="center"/>
    </xf>
    <xf numFmtId="0" fontId="5" fillId="0" borderId="12" xfId="9" applyFont="1" applyBorder="1" applyAlignment="1">
      <alignment horizontal="center"/>
    </xf>
    <xf numFmtId="0" fontId="5" fillId="0" borderId="13" xfId="9" applyFont="1" applyBorder="1" applyAlignment="1">
      <alignment horizontal="center" wrapText="1"/>
    </xf>
    <xf numFmtId="0" fontId="5" fillId="0" borderId="4" xfId="9" applyFont="1" applyBorder="1" applyAlignment="1">
      <alignment horizontal="center" wrapText="1"/>
    </xf>
    <xf numFmtId="0" fontId="5" fillId="0" borderId="4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5" fillId="0" borderId="7" xfId="0" applyFont="1" applyBorder="1"/>
    <xf numFmtId="164" fontId="5" fillId="0" borderId="7" xfId="9" applyNumberFormat="1" applyFont="1" applyBorder="1" applyAlignment="1">
      <alignment horizontal="center"/>
    </xf>
    <xf numFmtId="3" fontId="5" fillId="0" borderId="7" xfId="0" applyNumberFormat="1" applyFont="1" applyBorder="1"/>
    <xf numFmtId="3" fontId="5" fillId="0" borderId="7" xfId="9" applyNumberFormat="1" applyFont="1" applyBorder="1" applyAlignment="1">
      <alignment horizontal="right"/>
    </xf>
    <xf numFmtId="165" fontId="5" fillId="0" borderId="7" xfId="10" applyNumberFormat="1" applyFont="1" applyFill="1" applyBorder="1" applyAlignment="1">
      <alignment horizontal="center"/>
    </xf>
    <xf numFmtId="1" fontId="5" fillId="0" borderId="7" xfId="0" applyNumberFormat="1" applyFont="1" applyBorder="1"/>
    <xf numFmtId="0" fontId="14" fillId="0" borderId="7" xfId="0" applyFont="1" applyBorder="1"/>
    <xf numFmtId="164" fontId="14" fillId="0" borderId="7" xfId="9" applyNumberFormat="1" applyFont="1" applyBorder="1" applyAlignment="1">
      <alignment horizontal="center"/>
    </xf>
    <xf numFmtId="3" fontId="14" fillId="0" borderId="7" xfId="0" applyNumberFormat="1" applyFont="1" applyBorder="1"/>
    <xf numFmtId="1" fontId="14" fillId="0" borderId="7" xfId="0" applyNumberFormat="1" applyFont="1" applyBorder="1"/>
    <xf numFmtId="3" fontId="14" fillId="0" borderId="7" xfId="9" applyNumberFormat="1" applyFont="1" applyBorder="1" applyAlignment="1">
      <alignment horizontal="right"/>
    </xf>
    <xf numFmtId="165" fontId="14" fillId="0" borderId="7" xfId="10" applyNumberFormat="1" applyFont="1" applyFill="1" applyBorder="1" applyAlignment="1">
      <alignment horizontal="center"/>
    </xf>
    <xf numFmtId="0" fontId="5" fillId="18" borderId="7" xfId="0" applyFont="1" applyFill="1" applyBorder="1"/>
    <xf numFmtId="164" fontId="5" fillId="18" borderId="7" xfId="9" applyNumberFormat="1" applyFont="1" applyFill="1" applyBorder="1" applyAlignment="1">
      <alignment horizontal="center"/>
    </xf>
    <xf numFmtId="3" fontId="5" fillId="18" borderId="7" xfId="9" applyNumberFormat="1" applyFont="1" applyFill="1" applyBorder="1"/>
    <xf numFmtId="3" fontId="5" fillId="18" borderId="17" xfId="0" applyNumberFormat="1" applyFont="1" applyFill="1" applyBorder="1"/>
    <xf numFmtId="3" fontId="5" fillId="18" borderId="7" xfId="0" applyNumberFormat="1" applyFont="1" applyFill="1" applyBorder="1"/>
    <xf numFmtId="3" fontId="5" fillId="18" borderId="7" xfId="9" applyNumberFormat="1" applyFont="1" applyFill="1" applyBorder="1" applyAlignment="1">
      <alignment horizontal="right"/>
    </xf>
    <xf numFmtId="165" fontId="5" fillId="18" borderId="7" xfId="10" applyNumberFormat="1" applyFont="1" applyFill="1" applyBorder="1" applyAlignment="1">
      <alignment horizontal="center"/>
    </xf>
    <xf numFmtId="0" fontId="5" fillId="13" borderId="7" xfId="0" applyFont="1" applyFill="1" applyBorder="1"/>
    <xf numFmtId="164" fontId="5" fillId="13" borderId="7" xfId="9" applyNumberFormat="1" applyFont="1" applyFill="1" applyBorder="1" applyAlignment="1">
      <alignment horizontal="center"/>
    </xf>
    <xf numFmtId="3" fontId="5" fillId="13" borderId="7" xfId="9" applyNumberFormat="1" applyFont="1" applyFill="1" applyBorder="1"/>
    <xf numFmtId="3" fontId="5" fillId="13" borderId="7" xfId="0" applyNumberFormat="1" applyFont="1" applyFill="1" applyBorder="1"/>
    <xf numFmtId="3" fontId="5" fillId="13" borderId="7" xfId="9" applyNumberFormat="1" applyFont="1" applyFill="1" applyBorder="1" applyAlignment="1">
      <alignment horizontal="right"/>
    </xf>
    <xf numFmtId="165" fontId="5" fillId="13" borderId="7" xfId="10" applyNumberFormat="1" applyFont="1" applyFill="1" applyBorder="1" applyAlignment="1">
      <alignment horizontal="center"/>
    </xf>
    <xf numFmtId="165" fontId="5" fillId="0" borderId="0" xfId="0" applyNumberFormat="1" applyFont="1"/>
    <xf numFmtId="1" fontId="11" fillId="19" borderId="7" xfId="0" applyNumberFormat="1" applyFont="1" applyFill="1" applyBorder="1"/>
    <xf numFmtId="3" fontId="11" fillId="7" borderId="7" xfId="0" applyNumberFormat="1" applyFont="1" applyFill="1" applyBorder="1"/>
    <xf numFmtId="0" fontId="17" fillId="0" borderId="6" xfId="6" applyFont="1" applyBorder="1"/>
    <xf numFmtId="3" fontId="5" fillId="0" borderId="16" xfId="6" applyNumberFormat="1" applyBorder="1"/>
    <xf numFmtId="0" fontId="11" fillId="0" borderId="7" xfId="6" applyFont="1" applyBorder="1"/>
    <xf numFmtId="165" fontId="11" fillId="0" borderId="7" xfId="10" applyNumberFormat="1" applyFont="1" applyFill="1" applyBorder="1"/>
    <xf numFmtId="0" fontId="8" fillId="18" borderId="7" xfId="6" applyFont="1" applyFill="1" applyBorder="1"/>
    <xf numFmtId="165" fontId="8" fillId="18" borderId="7" xfId="10" applyNumberFormat="1" applyFont="1" applyFill="1" applyBorder="1"/>
    <xf numFmtId="0" fontId="5" fillId="18" borderId="0" xfId="0" applyFont="1" applyFill="1"/>
    <xf numFmtId="0" fontId="8" fillId="20" borderId="7" xfId="6" applyFont="1" applyFill="1" applyBorder="1"/>
    <xf numFmtId="165" fontId="8" fillId="20" borderId="7" xfId="10" applyNumberFormat="1" applyFont="1" applyFill="1" applyBorder="1"/>
    <xf numFmtId="0" fontId="5" fillId="20" borderId="0" xfId="0" applyFont="1" applyFill="1"/>
    <xf numFmtId="0" fontId="0" fillId="0" borderId="7" xfId="0" applyBorder="1"/>
    <xf numFmtId="165" fontId="5" fillId="0" borderId="7" xfId="10" applyNumberFormat="1" applyFont="1" applyBorder="1"/>
    <xf numFmtId="165" fontId="14" fillId="0" borderId="7" xfId="10" applyNumberFormat="1" applyFont="1" applyFill="1" applyBorder="1"/>
    <xf numFmtId="165" fontId="8" fillId="18" borderId="7" xfId="14" applyNumberFormat="1" applyFont="1" applyFill="1" applyBorder="1" applyAlignment="1"/>
    <xf numFmtId="165" fontId="5" fillId="18" borderId="7" xfId="10" applyNumberFormat="1" applyFont="1" applyFill="1" applyBorder="1"/>
    <xf numFmtId="165" fontId="8" fillId="20" borderId="7" xfId="14" applyNumberFormat="1" applyFont="1" applyFill="1" applyBorder="1" applyAlignment="1"/>
    <xf numFmtId="165" fontId="5" fillId="20" borderId="7" xfId="10" applyNumberFormat="1" applyFont="1" applyFill="1" applyBorder="1"/>
    <xf numFmtId="3" fontId="8" fillId="0" borderId="0" xfId="6" applyNumberFormat="1" applyFont="1" applyAlignment="1">
      <alignment horizontal="right"/>
    </xf>
    <xf numFmtId="3" fontId="5" fillId="0" borderId="0" xfId="6" applyNumberFormat="1" applyAlignment="1">
      <alignment horizontal="right"/>
    </xf>
    <xf numFmtId="0" fontId="38" fillId="0" borderId="8" xfId="8" applyFont="1" applyBorder="1"/>
    <xf numFmtId="0" fontId="38" fillId="0" borderId="11" xfId="8" applyFont="1" applyBorder="1"/>
    <xf numFmtId="0" fontId="38" fillId="0" borderId="9" xfId="8" applyFont="1" applyBorder="1"/>
    <xf numFmtId="165" fontId="8" fillId="0" borderId="7" xfId="10" applyNumberFormat="1" applyFont="1" applyFill="1" applyBorder="1"/>
    <xf numFmtId="165" fontId="5" fillId="0" borderId="7" xfId="10" applyNumberFormat="1" applyFont="1" applyFill="1" applyBorder="1"/>
    <xf numFmtId="10" fontId="39" fillId="0" borderId="7" xfId="10" applyNumberFormat="1" applyFont="1" applyFill="1" applyBorder="1" applyAlignment="1" applyProtection="1">
      <alignment horizontal="right"/>
    </xf>
    <xf numFmtId="10" fontId="11" fillId="0" borderId="7" xfId="10" applyNumberFormat="1" applyFont="1" applyFill="1" applyBorder="1" applyAlignment="1">
      <alignment horizontal="right"/>
    </xf>
    <xf numFmtId="10" fontId="8" fillId="18" borderId="7" xfId="10" applyNumberFormat="1" applyFont="1" applyFill="1" applyBorder="1" applyAlignment="1">
      <alignment horizontal="right"/>
    </xf>
    <xf numFmtId="10" fontId="8" fillId="20" borderId="7" xfId="10" applyNumberFormat="1" applyFont="1" applyFill="1" applyBorder="1" applyAlignment="1">
      <alignment horizontal="right"/>
    </xf>
    <xf numFmtId="1" fontId="12" fillId="2" borderId="9" xfId="6" applyNumberFormat="1" applyFont="1" applyFill="1" applyBorder="1" applyAlignment="1">
      <alignment horizontal="center"/>
    </xf>
    <xf numFmtId="3" fontId="8" fillId="0" borderId="9" xfId="6" applyNumberFormat="1" applyFont="1" applyBorder="1"/>
    <xf numFmtId="0" fontId="8" fillId="0" borderId="9" xfId="6" applyFont="1" applyBorder="1"/>
    <xf numFmtId="0" fontId="11" fillId="0" borderId="9" xfId="6" applyFont="1" applyBorder="1"/>
    <xf numFmtId="0" fontId="8" fillId="18" borderId="9" xfId="6" applyFont="1" applyFill="1" applyBorder="1"/>
    <xf numFmtId="0" fontId="8" fillId="20" borderId="9" xfId="6" applyFont="1" applyFill="1" applyBorder="1"/>
    <xf numFmtId="166" fontId="5" fillId="0" borderId="0" xfId="0" applyNumberFormat="1" applyFont="1" applyAlignment="1">
      <alignment horizontal="center"/>
    </xf>
    <xf numFmtId="166" fontId="12" fillId="0" borderId="7" xfId="0" applyNumberFormat="1" applyFont="1" applyBorder="1" applyAlignment="1">
      <alignment horizontal="center"/>
    </xf>
    <xf numFmtId="1" fontId="12" fillId="0" borderId="9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65" fontId="8" fillId="0" borderId="5" xfId="10" applyNumberFormat="1" applyFont="1" applyFill="1" applyBorder="1" applyAlignment="1">
      <alignment horizontal="center"/>
    </xf>
    <xf numFmtId="165" fontId="5" fillId="0" borderId="0" xfId="11" applyNumberFormat="1" applyFont="1" applyFill="1"/>
    <xf numFmtId="9" fontId="30" fillId="0" borderId="10" xfId="10" applyFont="1" applyBorder="1"/>
    <xf numFmtId="0" fontId="8" fillId="0" borderId="5" xfId="10" applyNumberFormat="1" applyFont="1" applyFill="1" applyBorder="1" applyAlignment="1">
      <alignment horizontal="center"/>
    </xf>
    <xf numFmtId="0" fontId="12" fillId="0" borderId="2" xfId="0" applyFont="1" applyBorder="1"/>
    <xf numFmtId="0" fontId="12" fillId="0" borderId="10" xfId="0" applyFont="1" applyBorder="1"/>
    <xf numFmtId="166" fontId="8" fillId="0" borderId="7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7" xfId="0" applyFont="1" applyBorder="1"/>
    <xf numFmtId="165" fontId="8" fillId="0" borderId="7" xfId="10" applyNumberFormat="1" applyFont="1" applyFill="1" applyBorder="1" applyAlignment="1">
      <alignment horizontal="center"/>
    </xf>
    <xf numFmtId="9" fontId="8" fillId="0" borderId="7" xfId="10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65" fontId="8" fillId="0" borderId="9" xfId="10" applyNumberFormat="1" applyFont="1" applyFill="1" applyBorder="1" applyAlignment="1">
      <alignment horizontal="center"/>
    </xf>
    <xf numFmtId="9" fontId="8" fillId="0" borderId="9" xfId="10" applyFont="1" applyFill="1" applyBorder="1" applyAlignment="1">
      <alignment horizontal="center"/>
    </xf>
    <xf numFmtId="0" fontId="11" fillId="0" borderId="8" xfId="0" applyFont="1" applyBorder="1"/>
    <xf numFmtId="166" fontId="11" fillId="0" borderId="7" xfId="0" applyNumberFormat="1" applyFont="1" applyBorder="1" applyAlignment="1">
      <alignment horizontal="center"/>
    </xf>
    <xf numFmtId="1" fontId="11" fillId="0" borderId="9" xfId="0" applyNumberFormat="1" applyFont="1" applyBorder="1" applyAlignment="1">
      <alignment horizontal="center"/>
    </xf>
    <xf numFmtId="165" fontId="11" fillId="0" borderId="9" xfId="12" applyNumberFormat="1" applyFont="1" applyFill="1" applyBorder="1" applyAlignment="1">
      <alignment horizontal="center"/>
    </xf>
    <xf numFmtId="9" fontId="11" fillId="0" borderId="9" xfId="12" applyFont="1" applyFill="1" applyBorder="1" applyAlignment="1">
      <alignment horizontal="center"/>
    </xf>
    <xf numFmtId="9" fontId="11" fillId="0" borderId="9" xfId="10" applyFont="1" applyFill="1" applyBorder="1" applyAlignment="1">
      <alignment horizontal="center"/>
    </xf>
    <xf numFmtId="0" fontId="8" fillId="15" borderId="8" xfId="0" applyFont="1" applyFill="1" applyBorder="1"/>
    <xf numFmtId="166" fontId="8" fillId="15" borderId="7" xfId="0" applyNumberFormat="1" applyFont="1" applyFill="1" applyBorder="1" applyAlignment="1">
      <alignment horizontal="center"/>
    </xf>
    <xf numFmtId="1" fontId="8" fillId="15" borderId="9" xfId="0" applyNumberFormat="1" applyFont="1" applyFill="1" applyBorder="1" applyAlignment="1">
      <alignment horizontal="center"/>
    </xf>
    <xf numFmtId="165" fontId="8" fillId="15" borderId="9" xfId="10" applyNumberFormat="1" applyFont="1" applyFill="1" applyBorder="1" applyAlignment="1">
      <alignment horizontal="center"/>
    </xf>
    <xf numFmtId="0" fontId="5" fillId="15" borderId="0" xfId="0" applyFont="1" applyFill="1"/>
    <xf numFmtId="9" fontId="8" fillId="15" borderId="9" xfId="10" applyFont="1" applyFill="1" applyBorder="1" applyAlignment="1">
      <alignment horizontal="center"/>
    </xf>
    <xf numFmtId="0" fontId="8" fillId="14" borderId="8" xfId="0" applyFont="1" applyFill="1" applyBorder="1"/>
    <xf numFmtId="166" fontId="8" fillId="14" borderId="7" xfId="0" applyNumberFormat="1" applyFont="1" applyFill="1" applyBorder="1" applyAlignment="1">
      <alignment horizontal="center"/>
    </xf>
    <xf numFmtId="1" fontId="8" fillId="14" borderId="9" xfId="0" applyNumberFormat="1" applyFont="1" applyFill="1" applyBorder="1" applyAlignment="1">
      <alignment horizontal="center"/>
    </xf>
    <xf numFmtId="165" fontId="8" fillId="14" borderId="9" xfId="10" applyNumberFormat="1" applyFont="1" applyFill="1" applyBorder="1" applyAlignment="1">
      <alignment horizontal="center"/>
    </xf>
    <xf numFmtId="0" fontId="5" fillId="14" borderId="0" xfId="0" applyFont="1" applyFill="1"/>
    <xf numFmtId="9" fontId="8" fillId="14" borderId="9" xfId="10" applyFont="1" applyFill="1" applyBorder="1" applyAlignment="1">
      <alignment horizontal="center"/>
    </xf>
    <xf numFmtId="166" fontId="12" fillId="0" borderId="7" xfId="0" applyNumberFormat="1" applyFont="1" applyBorder="1" applyAlignment="1">
      <alignment horizontal="center" wrapText="1"/>
    </xf>
    <xf numFmtId="1" fontId="12" fillId="0" borderId="9" xfId="0" applyNumberFormat="1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5" fillId="14" borderId="4" xfId="0" applyFont="1" applyFill="1" applyBorder="1"/>
    <xf numFmtId="9" fontId="5" fillId="15" borderId="0" xfId="10" applyFont="1" applyFill="1"/>
    <xf numFmtId="9" fontId="5" fillId="0" borderId="0" xfId="10" applyFont="1" applyFill="1"/>
    <xf numFmtId="0" fontId="12" fillId="0" borderId="10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8" fillId="15" borderId="8" xfId="0" applyFont="1" applyFill="1" applyBorder="1" applyAlignment="1">
      <alignment horizontal="right"/>
    </xf>
    <xf numFmtId="0" fontId="8" fillId="14" borderId="8" xfId="0" applyFont="1" applyFill="1" applyBorder="1" applyAlignment="1">
      <alignment horizontal="right"/>
    </xf>
    <xf numFmtId="0" fontId="0" fillId="0" borderId="0" xfId="0" applyAlignment="1">
      <alignment horizontal="right"/>
    </xf>
    <xf numFmtId="1" fontId="12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>
      <alignment horizontal="center" wrapText="1"/>
    </xf>
    <xf numFmtId="1" fontId="8" fillId="0" borderId="7" xfId="0" applyNumberFormat="1" applyFont="1" applyBorder="1" applyAlignment="1">
      <alignment horizontal="center"/>
    </xf>
    <xf numFmtId="0" fontId="11" fillId="0" borderId="7" xfId="0" applyFont="1" applyBorder="1"/>
    <xf numFmtId="1" fontId="11" fillId="0" borderId="7" xfId="0" applyNumberFormat="1" applyFont="1" applyBorder="1" applyAlignment="1">
      <alignment horizontal="center"/>
    </xf>
    <xf numFmtId="0" fontId="8" fillId="15" borderId="7" xfId="0" applyFont="1" applyFill="1" applyBorder="1"/>
    <xf numFmtId="1" fontId="8" fillId="15" borderId="7" xfId="0" applyNumberFormat="1" applyFont="1" applyFill="1" applyBorder="1" applyAlignment="1">
      <alignment horizontal="center"/>
    </xf>
    <xf numFmtId="0" fontId="8" fillId="14" borderId="7" xfId="0" applyFont="1" applyFill="1" applyBorder="1"/>
    <xf numFmtId="1" fontId="8" fillId="14" borderId="7" xfId="0" applyNumberFormat="1" applyFont="1" applyFill="1" applyBorder="1" applyAlignment="1">
      <alignment horizontal="center"/>
    </xf>
    <xf numFmtId="9" fontId="0" fillId="0" borderId="7" xfId="10" applyFont="1" applyBorder="1"/>
    <xf numFmtId="9" fontId="0" fillId="14" borderId="7" xfId="10" applyFont="1" applyFill="1" applyBorder="1"/>
    <xf numFmtId="9" fontId="0" fillId="15" borderId="7" xfId="10" applyFont="1" applyFill="1" applyBorder="1"/>
    <xf numFmtId="0" fontId="34" fillId="0" borderId="0" xfId="0" applyFont="1" applyAlignment="1">
      <alignment horizontal="right"/>
    </xf>
    <xf numFmtId="0" fontId="38" fillId="0" borderId="16" xfId="8" applyFont="1" applyBorder="1" applyAlignment="1">
      <alignment horizontal="center"/>
    </xf>
    <xf numFmtId="165" fontId="8" fillId="0" borderId="0" xfId="14" applyNumberFormat="1" applyFont="1" applyBorder="1" applyAlignment="1"/>
    <xf numFmtId="0" fontId="1" fillId="0" borderId="0" xfId="8" applyFont="1"/>
    <xf numFmtId="165" fontId="8" fillId="0" borderId="5" xfId="14" applyNumberFormat="1" applyFont="1" applyBorder="1" applyAlignment="1"/>
    <xf numFmtId="0" fontId="17" fillId="0" borderId="2" xfId="6" applyFont="1" applyBorder="1"/>
    <xf numFmtId="0" fontId="8" fillId="0" borderId="1" xfId="6" applyFont="1" applyBorder="1"/>
    <xf numFmtId="3" fontId="5" fillId="0" borderId="6" xfId="6" applyNumberFormat="1" applyBorder="1"/>
    <xf numFmtId="3" fontId="5" fillId="0" borderId="15" xfId="6" applyNumberFormat="1" applyBorder="1"/>
    <xf numFmtId="3" fontId="8" fillId="0" borderId="3" xfId="6" applyNumberFormat="1" applyFont="1" applyBorder="1"/>
    <xf numFmtId="3" fontId="8" fillId="0" borderId="5" xfId="6" applyNumberFormat="1" applyFont="1" applyBorder="1"/>
    <xf numFmtId="3" fontId="8" fillId="0" borderId="3" xfId="6" applyNumberFormat="1" applyFont="1" applyBorder="1" applyAlignment="1">
      <alignment horizontal="right"/>
    </xf>
    <xf numFmtId="3" fontId="8" fillId="0" borderId="5" xfId="6" applyNumberFormat="1" applyFont="1" applyBorder="1" applyAlignment="1">
      <alignment horizontal="right"/>
    </xf>
    <xf numFmtId="0" fontId="10" fillId="0" borderId="10" xfId="6" applyFont="1" applyBorder="1" applyAlignment="1">
      <alignment horizontal="center" wrapText="1"/>
    </xf>
    <xf numFmtId="1" fontId="12" fillId="0" borderId="4" xfId="6" applyNumberFormat="1" applyFont="1" applyBorder="1" applyAlignment="1">
      <alignment horizontal="center"/>
    </xf>
    <xf numFmtId="1" fontId="12" fillId="0" borderId="13" xfId="6" applyNumberFormat="1" applyFont="1" applyBorder="1" applyAlignment="1">
      <alignment horizontal="center"/>
    </xf>
    <xf numFmtId="1" fontId="12" fillId="0" borderId="12" xfId="6" applyNumberFormat="1" applyFont="1" applyBorder="1" applyAlignment="1">
      <alignment horizontal="center"/>
    </xf>
    <xf numFmtId="0" fontId="11" fillId="17" borderId="1" xfId="6" applyFont="1" applyFill="1" applyBorder="1"/>
    <xf numFmtId="3" fontId="11" fillId="17" borderId="0" xfId="6" applyNumberFormat="1" applyFont="1" applyFill="1"/>
    <xf numFmtId="3" fontId="11" fillId="17" borderId="3" xfId="6" applyNumberFormat="1" applyFont="1" applyFill="1" applyBorder="1"/>
    <xf numFmtId="3" fontId="11" fillId="17" borderId="5" xfId="6" applyNumberFormat="1" applyFont="1" applyFill="1" applyBorder="1"/>
    <xf numFmtId="165" fontId="11" fillId="17" borderId="0" xfId="14" applyNumberFormat="1" applyFont="1" applyFill="1" applyBorder="1" applyAlignment="1"/>
    <xf numFmtId="165" fontId="11" fillId="17" borderId="5" xfId="14" applyNumberFormat="1" applyFont="1" applyFill="1" applyBorder="1" applyAlignment="1"/>
    <xf numFmtId="0" fontId="46" fillId="17" borderId="0" xfId="8" applyFont="1" applyFill="1"/>
    <xf numFmtId="0" fontId="11" fillId="0" borderId="1" xfId="6" applyFont="1" applyBorder="1"/>
    <xf numFmtId="0" fontId="11" fillId="0" borderId="0" xfId="6" applyFont="1"/>
    <xf numFmtId="0" fontId="11" fillId="0" borderId="3" xfId="6" applyFont="1" applyBorder="1"/>
    <xf numFmtId="0" fontId="11" fillId="0" borderId="5" xfId="6" applyFont="1" applyBorder="1"/>
    <xf numFmtId="165" fontId="11" fillId="0" borderId="0" xfId="10" applyNumberFormat="1" applyFont="1" applyFill="1" applyBorder="1"/>
    <xf numFmtId="165" fontId="11" fillId="0" borderId="5" xfId="10" applyNumberFormat="1" applyFont="1" applyFill="1" applyBorder="1"/>
    <xf numFmtId="0" fontId="12" fillId="0" borderId="10" xfId="6" applyFont="1" applyBorder="1"/>
    <xf numFmtId="0" fontId="11" fillId="0" borderId="4" xfId="6" applyFont="1" applyBorder="1"/>
    <xf numFmtId="0" fontId="11" fillId="0" borderId="13" xfId="6" applyFont="1" applyBorder="1"/>
    <xf numFmtId="0" fontId="11" fillId="0" borderId="12" xfId="6" applyFont="1" applyBorder="1"/>
    <xf numFmtId="165" fontId="11" fillId="0" borderId="4" xfId="10" applyNumberFormat="1" applyFont="1" applyFill="1" applyBorder="1"/>
    <xf numFmtId="165" fontId="11" fillId="0" borderId="12" xfId="10" applyNumberFormat="1" applyFont="1" applyFill="1" applyBorder="1"/>
    <xf numFmtId="0" fontId="2" fillId="0" borderId="4" xfId="8" applyFont="1" applyBorder="1"/>
    <xf numFmtId="0" fontId="45" fillId="0" borderId="4" xfId="8" applyBorder="1"/>
    <xf numFmtId="0" fontId="50" fillId="0" borderId="0" xfId="8" applyFont="1" applyAlignment="1">
      <alignment horizontal="right"/>
    </xf>
    <xf numFmtId="165" fontId="8" fillId="0" borderId="3" xfId="14" applyNumberFormat="1" applyFont="1" applyBorder="1" applyAlignment="1"/>
    <xf numFmtId="165" fontId="11" fillId="17" borderId="3" xfId="14" applyNumberFormat="1" applyFont="1" applyFill="1" applyBorder="1" applyAlignment="1"/>
    <xf numFmtId="165" fontId="11" fillId="0" borderId="3" xfId="10" applyNumberFormat="1" applyFont="1" applyFill="1" applyBorder="1"/>
    <xf numFmtId="165" fontId="11" fillId="0" borderId="13" xfId="10" applyNumberFormat="1" applyFont="1" applyFill="1" applyBorder="1"/>
    <xf numFmtId="166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3" fontId="13" fillId="0" borderId="9" xfId="0" applyNumberFormat="1" applyFont="1" applyBorder="1" applyAlignment="1">
      <alignment horizontal="center"/>
    </xf>
    <xf numFmtId="0" fontId="11" fillId="0" borderId="2" xfId="9" applyFont="1" applyBorder="1" applyAlignment="1">
      <alignment horizontal="center"/>
    </xf>
    <xf numFmtId="0" fontId="12" fillId="0" borderId="1" xfId="9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0" borderId="3" xfId="9" applyFont="1" applyBorder="1" applyAlignment="1">
      <alignment horizontal="center"/>
    </xf>
    <xf numFmtId="0" fontId="12" fillId="0" borderId="0" xfId="9" applyFont="1" applyAlignment="1">
      <alignment horizontal="center" wrapText="1"/>
    </xf>
    <xf numFmtId="0" fontId="12" fillId="0" borderId="12" xfId="9" applyFont="1" applyBorder="1" applyAlignment="1">
      <alignment horizontal="center" wrapText="1"/>
    </xf>
    <xf numFmtId="0" fontId="12" fillId="0" borderId="13" xfId="9" applyFont="1" applyBorder="1" applyAlignment="1">
      <alignment horizontal="center"/>
    </xf>
    <xf numFmtId="0" fontId="12" fillId="0" borderId="12" xfId="9" applyFont="1" applyBorder="1" applyAlignment="1">
      <alignment horizontal="center"/>
    </xf>
    <xf numFmtId="0" fontId="12" fillId="0" borderId="13" xfId="9" applyFont="1" applyBorder="1" applyAlignment="1">
      <alignment horizontal="center" wrapText="1"/>
    </xf>
    <xf numFmtId="0" fontId="12" fillId="0" borderId="4" xfId="9" applyFont="1" applyBorder="1" applyAlignment="1">
      <alignment horizontal="center" wrapText="1"/>
    </xf>
    <xf numFmtId="0" fontId="12" fillId="0" borderId="4" xfId="9" applyFont="1" applyBorder="1" applyAlignment="1">
      <alignment horizontal="center"/>
    </xf>
    <xf numFmtId="0" fontId="11" fillId="0" borderId="7" xfId="9" applyFont="1" applyBorder="1" applyAlignment="1">
      <alignment horizontal="left"/>
    </xf>
    <xf numFmtId="3" fontId="11" fillId="0" borderId="7" xfId="9" applyNumberFormat="1" applyFont="1" applyBorder="1" applyAlignment="1">
      <alignment horizontal="center"/>
    </xf>
    <xf numFmtId="165" fontId="11" fillId="0" borderId="7" xfId="9" applyNumberFormat="1" applyFont="1" applyBorder="1" applyAlignment="1">
      <alignment horizontal="center"/>
    </xf>
    <xf numFmtId="167" fontId="15" fillId="0" borderId="7" xfId="1" applyNumberFormat="1" applyFont="1" applyFill="1" applyBorder="1" applyAlignment="1" applyProtection="1">
      <alignment horizontal="center"/>
    </xf>
    <xf numFmtId="0" fontId="11" fillId="21" borderId="7" xfId="9" applyFont="1" applyFill="1" applyBorder="1" applyAlignment="1">
      <alignment horizontal="left"/>
    </xf>
    <xf numFmtId="0" fontId="11" fillId="21" borderId="7" xfId="0" applyFont="1" applyFill="1" applyBorder="1"/>
    <xf numFmtId="3" fontId="11" fillId="21" borderId="7" xfId="9" applyNumberFormat="1" applyFont="1" applyFill="1" applyBorder="1" applyAlignment="1">
      <alignment horizontal="center"/>
    </xf>
    <xf numFmtId="165" fontId="11" fillId="21" borderId="7" xfId="9" applyNumberFormat="1" applyFont="1" applyFill="1" applyBorder="1" applyAlignment="1">
      <alignment horizontal="center"/>
    </xf>
    <xf numFmtId="164" fontId="11" fillId="21" borderId="7" xfId="9" applyNumberFormat="1" applyFont="1" applyFill="1" applyBorder="1" applyAlignment="1">
      <alignment horizontal="center"/>
    </xf>
    <xf numFmtId="3" fontId="11" fillId="21" borderId="7" xfId="9" applyNumberFormat="1" applyFont="1" applyFill="1" applyBorder="1"/>
    <xf numFmtId="167" fontId="15" fillId="21" borderId="7" xfId="1" applyNumberFormat="1" applyFont="1" applyFill="1" applyBorder="1" applyAlignment="1" applyProtection="1">
      <alignment horizontal="center"/>
    </xf>
    <xf numFmtId="165" fontId="22" fillId="21" borderId="7" xfId="10" applyNumberFormat="1" applyFont="1" applyFill="1" applyBorder="1"/>
    <xf numFmtId="166" fontId="31" fillId="0" borderId="7" xfId="12" applyNumberFormat="1" applyFont="1" applyBorder="1" applyAlignment="1">
      <alignment horizontal="center"/>
    </xf>
    <xf numFmtId="166" fontId="31" fillId="0" borderId="7" xfId="15" applyNumberFormat="1" applyFont="1" applyBorder="1" applyAlignment="1">
      <alignment horizontal="center"/>
    </xf>
    <xf numFmtId="0" fontId="38" fillId="0" borderId="6" xfId="8" applyFont="1" applyBorder="1"/>
    <xf numFmtId="0" fontId="38" fillId="0" borderId="16" xfId="8" applyFont="1" applyBorder="1"/>
    <xf numFmtId="0" fontId="38" fillId="0" borderId="15" xfId="8" applyFont="1" applyBorder="1"/>
    <xf numFmtId="0" fontId="11" fillId="21" borderId="1" xfId="6" applyFont="1" applyFill="1" applyBorder="1"/>
    <xf numFmtId="3" fontId="11" fillId="21" borderId="0" xfId="6" applyNumberFormat="1" applyFont="1" applyFill="1"/>
    <xf numFmtId="3" fontId="11" fillId="21" borderId="3" xfId="6" applyNumberFormat="1" applyFont="1" applyFill="1" applyBorder="1"/>
    <xf numFmtId="3" fontId="11" fillId="21" borderId="5" xfId="6" applyNumberFormat="1" applyFont="1" applyFill="1" applyBorder="1"/>
    <xf numFmtId="165" fontId="11" fillId="21" borderId="3" xfId="14" applyNumberFormat="1" applyFont="1" applyFill="1" applyBorder="1" applyAlignment="1"/>
    <xf numFmtId="165" fontId="11" fillId="21" borderId="0" xfId="14" applyNumberFormat="1" applyFont="1" applyFill="1" applyBorder="1" applyAlignment="1"/>
    <xf numFmtId="165" fontId="11" fillId="21" borderId="5" xfId="14" applyNumberFormat="1" applyFont="1" applyFill="1" applyBorder="1" applyAlignment="1"/>
    <xf numFmtId="0" fontId="46" fillId="21" borderId="0" xfId="8" applyFont="1" applyFill="1"/>
    <xf numFmtId="9" fontId="8" fillId="0" borderId="0" xfId="10" applyFont="1" applyBorder="1" applyAlignment="1"/>
    <xf numFmtId="9" fontId="8" fillId="0" borderId="5" xfId="10" applyFont="1" applyBorder="1" applyAlignment="1"/>
    <xf numFmtId="9" fontId="8" fillId="0" borderId="0" xfId="10" applyFont="1" applyBorder="1" applyAlignment="1">
      <alignment horizontal="right"/>
    </xf>
    <xf numFmtId="9" fontId="8" fillId="0" borderId="5" xfId="10" applyFont="1" applyBorder="1" applyAlignment="1">
      <alignment horizontal="right"/>
    </xf>
    <xf numFmtId="9" fontId="11" fillId="21" borderId="0" xfId="10" applyFont="1" applyFill="1" applyBorder="1" applyAlignment="1"/>
    <xf numFmtId="9" fontId="11" fillId="21" borderId="5" xfId="10" applyFont="1" applyFill="1" applyBorder="1" applyAlignment="1"/>
    <xf numFmtId="9" fontId="11" fillId="0" borderId="0" xfId="10" applyFont="1" applyFill="1" applyBorder="1"/>
    <xf numFmtId="9" fontId="11" fillId="0" borderId="5" xfId="10" applyFont="1" applyFill="1" applyBorder="1"/>
    <xf numFmtId="9" fontId="11" fillId="0" borderId="4" xfId="10" applyFont="1" applyFill="1" applyBorder="1"/>
    <xf numFmtId="9" fontId="11" fillId="0" borderId="12" xfId="10" applyFont="1" applyFill="1" applyBorder="1"/>
    <xf numFmtId="0" fontId="52" fillId="0" borderId="0" xfId="8" applyFont="1" applyAlignment="1">
      <alignment horizontal="right"/>
    </xf>
    <xf numFmtId="166" fontId="5" fillId="0" borderId="0" xfId="0" applyNumberFormat="1" applyFont="1" applyAlignment="1">
      <alignment horizontal="center" vertical="center"/>
    </xf>
    <xf numFmtId="166" fontId="5" fillId="0" borderId="5" xfId="0" applyNumberFormat="1" applyFont="1" applyBorder="1" applyAlignment="1">
      <alignment horizontal="center"/>
    </xf>
    <xf numFmtId="9" fontId="8" fillId="0" borderId="5" xfId="10" applyFont="1" applyBorder="1" applyAlignment="1">
      <alignment horizontal="center"/>
    </xf>
    <xf numFmtId="0" fontId="1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2" fillId="0" borderId="10" xfId="0" applyFont="1" applyBorder="1" applyAlignment="1">
      <alignment wrapText="1"/>
    </xf>
    <xf numFmtId="0" fontId="12" fillId="0" borderId="7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166" fontId="0" fillId="0" borderId="2" xfId="0" applyNumberFormat="1" applyBorder="1"/>
    <xf numFmtId="1" fontId="0" fillId="0" borderId="2" xfId="0" applyNumberFormat="1" applyBorder="1"/>
    <xf numFmtId="9" fontId="0" fillId="0" borderId="2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9" fontId="0" fillId="0" borderId="1" xfId="0" applyNumberFormat="1" applyBorder="1"/>
    <xf numFmtId="0" fontId="14" fillId="0" borderId="3" xfId="0" applyFont="1" applyBorder="1"/>
    <xf numFmtId="166" fontId="14" fillId="0" borderId="1" xfId="0" applyNumberFormat="1" applyFont="1" applyBorder="1"/>
    <xf numFmtId="1" fontId="14" fillId="0" borderId="1" xfId="0" applyNumberFormat="1" applyFont="1" applyBorder="1"/>
    <xf numFmtId="9" fontId="14" fillId="0" borderId="1" xfId="0" applyNumberFormat="1" applyFont="1" applyBorder="1"/>
    <xf numFmtId="0" fontId="14" fillId="0" borderId="13" xfId="0" applyFont="1" applyBorder="1"/>
    <xf numFmtId="166" fontId="14" fillId="0" borderId="10" xfId="0" applyNumberFormat="1" applyFont="1" applyBorder="1"/>
    <xf numFmtId="1" fontId="14" fillId="0" borderId="10" xfId="0" applyNumberFormat="1" applyFont="1" applyBorder="1"/>
    <xf numFmtId="9" fontId="14" fillId="0" borderId="10" xfId="0" applyNumberFormat="1" applyFont="1" applyBorder="1"/>
    <xf numFmtId="0" fontId="36" fillId="0" borderId="0" xfId="0" applyFont="1"/>
    <xf numFmtId="0" fontId="29" fillId="4" borderId="5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30" fillId="0" borderId="7" xfId="0" applyFont="1" applyBorder="1"/>
    <xf numFmtId="0" fontId="31" fillId="0" borderId="7" xfId="0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166" fontId="30" fillId="0" borderId="1" xfId="12" applyNumberFormat="1" applyFont="1" applyBorder="1" applyAlignment="1">
      <alignment horizontal="center"/>
    </xf>
    <xf numFmtId="166" fontId="30" fillId="0" borderId="1" xfId="15" applyNumberFormat="1" applyFont="1" applyBorder="1" applyAlignment="1">
      <alignment horizontal="center"/>
    </xf>
    <xf numFmtId="0" fontId="31" fillId="0" borderId="7" xfId="0" applyFont="1" applyBorder="1"/>
    <xf numFmtId="0" fontId="0" fillId="0" borderId="5" xfId="0" applyBorder="1"/>
    <xf numFmtId="0" fontId="0" fillId="0" borderId="1" xfId="0" applyBorder="1"/>
    <xf numFmtId="166" fontId="12" fillId="0" borderId="1" xfId="0" applyNumberFormat="1" applyFont="1" applyBorder="1" applyAlignment="1">
      <alignment horizontal="center" wrapText="1"/>
    </xf>
    <xf numFmtId="1" fontId="12" fillId="0" borderId="5" xfId="0" applyNumberFormat="1" applyFont="1" applyBorder="1" applyAlignment="1">
      <alignment horizontal="center" wrapText="1"/>
    </xf>
    <xf numFmtId="9" fontId="0" fillId="0" borderId="0" xfId="10" applyFont="1"/>
    <xf numFmtId="0" fontId="17" fillId="0" borderId="8" xfId="6" applyFont="1" applyBorder="1"/>
    <xf numFmtId="3" fontId="5" fillId="0" borderId="11" xfId="6" applyNumberFormat="1" applyBorder="1"/>
    <xf numFmtId="0" fontId="12" fillId="0" borderId="4" xfId="9" quotePrefix="1" applyFont="1" applyBorder="1" applyAlignment="1">
      <alignment horizontal="center"/>
    </xf>
    <xf numFmtId="0" fontId="12" fillId="0" borderId="12" xfId="9" quotePrefix="1" applyFont="1" applyBorder="1" applyAlignment="1">
      <alignment horizontal="center"/>
    </xf>
    <xf numFmtId="0" fontId="12" fillId="0" borderId="16" xfId="9" applyFont="1" applyBorder="1" applyAlignment="1">
      <alignment vertical="center"/>
    </xf>
    <xf numFmtId="0" fontId="12" fillId="0" borderId="15" xfId="9" applyFont="1" applyBorder="1" applyAlignment="1">
      <alignment vertical="center"/>
    </xf>
    <xf numFmtId="0" fontId="12" fillId="0" borderId="0" xfId="9" applyFont="1" applyAlignment="1">
      <alignment vertical="center"/>
    </xf>
    <xf numFmtId="0" fontId="12" fillId="0" borderId="5" xfId="9" applyFont="1" applyBorder="1" applyAlignment="1">
      <alignment vertical="center"/>
    </xf>
    <xf numFmtId="3" fontId="8" fillId="0" borderId="16" xfId="6" applyNumberFormat="1" applyFont="1" applyBorder="1"/>
    <xf numFmtId="9" fontId="8" fillId="0" borderId="3" xfId="10" applyFont="1" applyBorder="1" applyAlignment="1"/>
    <xf numFmtId="9" fontId="8" fillId="0" borderId="3" xfId="10" applyFont="1" applyBorder="1" applyAlignment="1">
      <alignment horizontal="right"/>
    </xf>
    <xf numFmtId="9" fontId="11" fillId="21" borderId="3" xfId="10" applyFont="1" applyFill="1" applyBorder="1" applyAlignment="1"/>
    <xf numFmtId="9" fontId="11" fillId="0" borderId="3" xfId="10" applyFont="1" applyFill="1" applyBorder="1"/>
    <xf numFmtId="9" fontId="11" fillId="0" borderId="13" xfId="10" applyFont="1" applyFill="1" applyBorder="1"/>
    <xf numFmtId="0" fontId="53" fillId="0" borderId="0" xfId="0" applyFont="1" applyAlignment="1">
      <alignment horizontal="center"/>
    </xf>
    <xf numFmtId="166" fontId="32" fillId="0" borderId="0" xfId="0" applyNumberFormat="1" applyFont="1" applyAlignment="1">
      <alignment horizontal="right"/>
    </xf>
    <xf numFmtId="3" fontId="5" fillId="0" borderId="5" xfId="0" applyNumberFormat="1" applyFont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0" fontId="53" fillId="0" borderId="7" xfId="0" applyFont="1" applyBorder="1"/>
    <xf numFmtId="166" fontId="53" fillId="0" borderId="7" xfId="0" applyNumberFormat="1" applyFont="1" applyBorder="1" applyAlignment="1">
      <alignment horizontal="right"/>
    </xf>
    <xf numFmtId="0" fontId="53" fillId="0" borderId="7" xfId="0" applyFont="1" applyBorder="1" applyAlignment="1">
      <alignment horizontal="center"/>
    </xf>
    <xf numFmtId="0" fontId="32" fillId="0" borderId="7" xfId="0" applyFont="1" applyBorder="1"/>
    <xf numFmtId="166" fontId="32" fillId="0" borderId="7" xfId="0" applyNumberFormat="1" applyFont="1" applyBorder="1" applyAlignment="1">
      <alignment horizontal="right"/>
    </xf>
    <xf numFmtId="0" fontId="32" fillId="0" borderId="7" xfId="0" applyFont="1" applyBorder="1" applyAlignment="1">
      <alignment horizontal="center"/>
    </xf>
    <xf numFmtId="3" fontId="32" fillId="0" borderId="7" xfId="0" applyNumberFormat="1" applyFont="1" applyBorder="1" applyAlignment="1">
      <alignment horizontal="center"/>
    </xf>
    <xf numFmtId="0" fontId="32" fillId="6" borderId="7" xfId="0" applyFont="1" applyFill="1" applyBorder="1"/>
    <xf numFmtId="166" fontId="32" fillId="6" borderId="7" xfId="0" applyNumberFormat="1" applyFont="1" applyFill="1" applyBorder="1" applyAlignment="1">
      <alignment horizontal="right"/>
    </xf>
    <xf numFmtId="0" fontId="32" fillId="6" borderId="7" xfId="0" applyFont="1" applyFill="1" applyBorder="1" applyAlignment="1">
      <alignment horizontal="center"/>
    </xf>
    <xf numFmtId="0" fontId="53" fillId="0" borderId="0" xfId="0" applyFont="1"/>
    <xf numFmtId="166" fontId="53" fillId="0" borderId="0" xfId="0" applyNumberFormat="1" applyFont="1" applyAlignment="1">
      <alignment horizontal="right"/>
    </xf>
    <xf numFmtId="42" fontId="53" fillId="0" borderId="7" xfId="0" applyNumberFormat="1" applyFont="1" applyBorder="1" applyAlignment="1">
      <alignment horizontal="right"/>
    </xf>
    <xf numFmtId="42" fontId="53" fillId="0" borderId="7" xfId="0" applyNumberFormat="1" applyFont="1" applyBorder="1" applyAlignment="1">
      <alignment horizontal="center"/>
    </xf>
    <xf numFmtId="3" fontId="32" fillId="6" borderId="7" xfId="0" applyNumberFormat="1" applyFont="1" applyFill="1" applyBorder="1" applyAlignment="1">
      <alignment horizontal="center"/>
    </xf>
    <xf numFmtId="42" fontId="53" fillId="0" borderId="7" xfId="0" applyNumberFormat="1" applyFont="1" applyBorder="1" applyAlignment="1">
      <alignment horizontal="center" vertical="center"/>
    </xf>
    <xf numFmtId="0" fontId="11" fillId="22" borderId="7" xfId="0" applyFont="1" applyFill="1" applyBorder="1"/>
    <xf numFmtId="166" fontId="11" fillId="22" borderId="7" xfId="0" applyNumberFormat="1" applyFont="1" applyFill="1" applyBorder="1" applyAlignment="1">
      <alignment horizontal="center"/>
    </xf>
    <xf numFmtId="1" fontId="11" fillId="22" borderId="9" xfId="0" applyNumberFormat="1" applyFont="1" applyFill="1" applyBorder="1" applyAlignment="1">
      <alignment horizontal="center"/>
    </xf>
    <xf numFmtId="1" fontId="11" fillId="22" borderId="11" xfId="0" applyNumberFormat="1" applyFont="1" applyFill="1" applyBorder="1" applyAlignment="1">
      <alignment horizontal="center"/>
    </xf>
    <xf numFmtId="165" fontId="11" fillId="22" borderId="9" xfId="10" applyNumberFormat="1" applyFont="1" applyFill="1" applyBorder="1" applyAlignment="1">
      <alignment horizontal="center"/>
    </xf>
    <xf numFmtId="0" fontId="14" fillId="22" borderId="0" xfId="0" applyFont="1" applyFill="1"/>
    <xf numFmtId="9" fontId="11" fillId="22" borderId="9" xfId="10" applyFont="1" applyFill="1" applyBorder="1" applyAlignment="1">
      <alignment horizontal="center"/>
    </xf>
    <xf numFmtId="9" fontId="11" fillId="22" borderId="7" xfId="10" applyFont="1" applyFill="1" applyBorder="1" applyAlignment="1">
      <alignment horizontal="center"/>
    </xf>
    <xf numFmtId="165" fontId="11" fillId="22" borderId="7" xfId="10" applyNumberFormat="1" applyFont="1" applyFill="1" applyBorder="1" applyAlignment="1">
      <alignment horizontal="center"/>
    </xf>
    <xf numFmtId="166" fontId="11" fillId="22" borderId="10" xfId="0" applyNumberFormat="1" applyFont="1" applyFill="1" applyBorder="1" applyAlignment="1">
      <alignment horizontal="center"/>
    </xf>
    <xf numFmtId="1" fontId="11" fillId="22" borderId="10" xfId="0" applyNumberFormat="1" applyFont="1" applyFill="1" applyBorder="1" applyAlignment="1">
      <alignment horizontal="center"/>
    </xf>
    <xf numFmtId="0" fontId="29" fillId="22" borderId="8" xfId="0" applyFont="1" applyFill="1" applyBorder="1"/>
    <xf numFmtId="0" fontId="0" fillId="22" borderId="11" xfId="0" applyFill="1" applyBorder="1"/>
    <xf numFmtId="0" fontId="0" fillId="22" borderId="9" xfId="0" applyFill="1" applyBorder="1"/>
    <xf numFmtId="0" fontId="11" fillId="0" borderId="6" xfId="0" applyFont="1" applyBorder="1"/>
    <xf numFmtId="166" fontId="11" fillId="0" borderId="2" xfId="0" applyNumberFormat="1" applyFont="1" applyBorder="1" applyAlignment="1">
      <alignment horizontal="center"/>
    </xf>
    <xf numFmtId="1" fontId="11" fillId="0" borderId="15" xfId="0" applyNumberFormat="1" applyFont="1" applyBorder="1" applyAlignment="1">
      <alignment horizontal="center"/>
    </xf>
    <xf numFmtId="165" fontId="11" fillId="0" borderId="15" xfId="12" applyNumberFormat="1" applyFont="1" applyFill="1" applyBorder="1" applyAlignment="1">
      <alignment horizontal="center"/>
    </xf>
    <xf numFmtId="9" fontId="11" fillId="0" borderId="15" xfId="12" applyFont="1" applyFill="1" applyBorder="1" applyAlignment="1">
      <alignment horizontal="center"/>
    </xf>
    <xf numFmtId="9" fontId="11" fillId="0" borderId="15" xfId="10" applyFont="1" applyFill="1" applyBorder="1" applyAlignment="1">
      <alignment horizontal="center"/>
    </xf>
    <xf numFmtId="0" fontId="11" fillId="0" borderId="3" xfId="0" applyFont="1" applyBorder="1"/>
    <xf numFmtId="166" fontId="11" fillId="0" borderId="1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165" fontId="11" fillId="0" borderId="5" xfId="10" applyNumberFormat="1" applyFont="1" applyFill="1" applyBorder="1" applyAlignment="1">
      <alignment horizontal="center"/>
    </xf>
    <xf numFmtId="9" fontId="11" fillId="0" borderId="5" xfId="10" applyFont="1" applyFill="1" applyBorder="1" applyAlignment="1">
      <alignment horizontal="center"/>
    </xf>
    <xf numFmtId="0" fontId="11" fillId="0" borderId="13" xfId="0" applyFont="1" applyBorder="1"/>
    <xf numFmtId="166" fontId="11" fillId="0" borderId="10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165" fontId="11" fillId="0" borderId="12" xfId="10" applyNumberFormat="1" applyFont="1" applyFill="1" applyBorder="1" applyAlignment="1">
      <alignment horizontal="center"/>
    </xf>
    <xf numFmtId="9" fontId="11" fillId="0" borderId="12" xfId="10" applyFont="1" applyFill="1" applyBorder="1" applyAlignment="1">
      <alignment horizontal="center"/>
    </xf>
    <xf numFmtId="166" fontId="8" fillId="0" borderId="6" xfId="0" applyNumberFormat="1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166" fontId="8" fillId="0" borderId="13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166" fontId="11" fillId="22" borderId="13" xfId="0" applyNumberFormat="1" applyFont="1" applyFill="1" applyBorder="1" applyAlignment="1">
      <alignment horizontal="center"/>
    </xf>
    <xf numFmtId="1" fontId="11" fillId="22" borderId="12" xfId="0" applyNumberFormat="1" applyFont="1" applyFill="1" applyBorder="1" applyAlignment="1">
      <alignment horizontal="center"/>
    </xf>
    <xf numFmtId="166" fontId="11" fillId="22" borderId="8" xfId="0" applyNumberFormat="1" applyFont="1" applyFill="1" applyBorder="1" applyAlignment="1">
      <alignment horizontal="center"/>
    </xf>
    <xf numFmtId="166" fontId="11" fillId="0" borderId="6" xfId="0" applyNumberFormat="1" applyFont="1" applyBorder="1" applyAlignment="1">
      <alignment horizontal="center"/>
    </xf>
    <xf numFmtId="166" fontId="11" fillId="0" borderId="3" xfId="0" applyNumberFormat="1" applyFont="1" applyBorder="1" applyAlignment="1">
      <alignment horizontal="center"/>
    </xf>
    <xf numFmtId="166" fontId="11" fillId="0" borderId="13" xfId="0" applyNumberFormat="1" applyFont="1" applyBorder="1" applyAlignment="1">
      <alignment horizontal="center"/>
    </xf>
    <xf numFmtId="165" fontId="8" fillId="0" borderId="3" xfId="10" applyNumberFormat="1" applyFont="1" applyBorder="1" applyAlignment="1">
      <alignment horizontal="center"/>
    </xf>
    <xf numFmtId="165" fontId="8" fillId="0" borderId="0" xfId="10" applyNumberFormat="1" applyFont="1" applyBorder="1" applyAlignment="1">
      <alignment horizontal="center"/>
    </xf>
    <xf numFmtId="9" fontId="11" fillId="22" borderId="8" xfId="10" applyFont="1" applyFill="1" applyBorder="1" applyAlignment="1">
      <alignment horizontal="center"/>
    </xf>
    <xf numFmtId="9" fontId="11" fillId="22" borderId="11" xfId="10" applyFont="1" applyFill="1" applyBorder="1" applyAlignment="1">
      <alignment horizontal="center"/>
    </xf>
    <xf numFmtId="9" fontId="11" fillId="0" borderId="6" xfId="10" applyFont="1" applyFill="1" applyBorder="1" applyAlignment="1">
      <alignment horizontal="center"/>
    </xf>
    <xf numFmtId="9" fontId="11" fillId="0" borderId="16" xfId="10" applyFont="1" applyFill="1" applyBorder="1" applyAlignment="1">
      <alignment horizontal="center"/>
    </xf>
    <xf numFmtId="9" fontId="11" fillId="0" borderId="3" xfId="10" applyFont="1" applyFill="1" applyBorder="1" applyAlignment="1">
      <alignment horizontal="center"/>
    </xf>
    <xf numFmtId="9" fontId="11" fillId="0" borderId="0" xfId="10" applyFont="1" applyFill="1" applyBorder="1" applyAlignment="1">
      <alignment horizontal="center"/>
    </xf>
    <xf numFmtId="9" fontId="11" fillId="0" borderId="13" xfId="10" applyFont="1" applyFill="1" applyBorder="1" applyAlignment="1">
      <alignment horizontal="center"/>
    </xf>
    <xf numFmtId="9" fontId="11" fillId="0" borderId="4" xfId="10" applyFont="1" applyFill="1" applyBorder="1" applyAlignment="1">
      <alignment horizontal="center"/>
    </xf>
    <xf numFmtId="166" fontId="12" fillId="0" borderId="10" xfId="0" applyNumberFormat="1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66" fontId="12" fillId="0" borderId="13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6" fontId="0" fillId="0" borderId="0" xfId="0" quotePrefix="1" applyNumberFormat="1"/>
    <xf numFmtId="0" fontId="39" fillId="0" borderId="8" xfId="0" applyFont="1" applyBorder="1"/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21" xfId="0" applyFont="1" applyBorder="1" applyAlignment="1">
      <alignment horizontal="left"/>
    </xf>
    <xf numFmtId="166" fontId="7" fillId="0" borderId="22" xfId="10" applyNumberFormat="1" applyFont="1" applyBorder="1" applyAlignment="1">
      <alignment horizontal="center"/>
    </xf>
    <xf numFmtId="166" fontId="7" fillId="0" borderId="22" xfId="12" applyNumberFormat="1" applyFont="1" applyBorder="1" applyAlignment="1">
      <alignment horizontal="center"/>
    </xf>
    <xf numFmtId="166" fontId="7" fillId="0" borderId="21" xfId="10" applyNumberFormat="1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166" fontId="7" fillId="0" borderId="24" xfId="10" applyNumberFormat="1" applyFont="1" applyBorder="1" applyAlignment="1">
      <alignment horizontal="center"/>
    </xf>
    <xf numFmtId="166" fontId="7" fillId="0" borderId="24" xfId="12" applyNumberFormat="1" applyFont="1" applyBorder="1" applyAlignment="1">
      <alignment horizontal="center"/>
    </xf>
    <xf numFmtId="166" fontId="7" fillId="0" borderId="23" xfId="10" applyNumberFormat="1" applyFont="1" applyBorder="1" applyAlignment="1">
      <alignment horizontal="center"/>
    </xf>
    <xf numFmtId="0" fontId="39" fillId="0" borderId="24" xfId="0" applyFont="1" applyBorder="1" applyAlignment="1">
      <alignment horizontal="left"/>
    </xf>
    <xf numFmtId="166" fontId="39" fillId="0" borderId="25" xfId="10" applyNumberFormat="1" applyFont="1" applyBorder="1" applyAlignment="1">
      <alignment horizontal="center"/>
    </xf>
    <xf numFmtId="166" fontId="39" fillId="0" borderId="25" xfId="12" applyNumberFormat="1" applyFont="1" applyBorder="1" applyAlignment="1">
      <alignment horizontal="center"/>
    </xf>
    <xf numFmtId="166" fontId="39" fillId="0" borderId="26" xfId="10" applyNumberFormat="1" applyFont="1" applyBorder="1" applyAlignment="1">
      <alignment horizontal="center"/>
    </xf>
    <xf numFmtId="166" fontId="39" fillId="0" borderId="24" xfId="10" applyNumberFormat="1" applyFont="1" applyBorder="1" applyAlignment="1">
      <alignment horizontal="center"/>
    </xf>
    <xf numFmtId="0" fontId="39" fillId="0" borderId="27" xfId="0" applyFont="1" applyBorder="1" applyAlignment="1">
      <alignment horizontal="left"/>
    </xf>
    <xf numFmtId="166" fontId="39" fillId="0" borderId="28" xfId="10" applyNumberFormat="1" applyFont="1" applyBorder="1" applyAlignment="1">
      <alignment horizontal="center"/>
    </xf>
    <xf numFmtId="166" fontId="39" fillId="0" borderId="28" xfId="12" applyNumberFormat="1" applyFont="1" applyBorder="1" applyAlignment="1">
      <alignment horizontal="center"/>
    </xf>
    <xf numFmtId="166" fontId="39" fillId="0" borderId="29" xfId="10" applyNumberFormat="1" applyFont="1" applyBorder="1" applyAlignment="1">
      <alignment horizontal="center"/>
    </xf>
    <xf numFmtId="166" fontId="39" fillId="0" borderId="27" xfId="10" applyNumberFormat="1" applyFont="1" applyBorder="1" applyAlignment="1">
      <alignment horizontal="center"/>
    </xf>
    <xf numFmtId="0" fontId="7" fillId="0" borderId="7" xfId="0" applyFont="1" applyBorder="1"/>
    <xf numFmtId="166" fontId="7" fillId="0" borderId="9" xfId="10" applyNumberFormat="1" applyFont="1" applyBorder="1" applyAlignment="1">
      <alignment horizontal="center"/>
    </xf>
    <xf numFmtId="166" fontId="7" fillId="0" borderId="9" xfId="12" applyNumberFormat="1" applyFont="1" applyBorder="1" applyAlignment="1">
      <alignment horizontal="center"/>
    </xf>
    <xf numFmtId="166" fontId="7" fillId="0" borderId="11" xfId="10" applyNumberFormat="1" applyFont="1" applyBorder="1" applyAlignment="1">
      <alignment horizontal="center"/>
    </xf>
    <xf numFmtId="166" fontId="7" fillId="0" borderId="7" xfId="10" applyNumberFormat="1" applyFont="1" applyBorder="1" applyAlignment="1">
      <alignment horizontal="center"/>
    </xf>
    <xf numFmtId="0" fontId="56" fillId="12" borderId="0" xfId="0" applyFont="1" applyFill="1"/>
    <xf numFmtId="0" fontId="9" fillId="12" borderId="0" xfId="0" applyFont="1" applyFill="1" applyAlignment="1">
      <alignment horizontal="left"/>
    </xf>
    <xf numFmtId="0" fontId="58" fillId="0" borderId="0" xfId="0" applyFont="1"/>
    <xf numFmtId="0" fontId="59" fillId="0" borderId="0" xfId="0" applyFont="1" applyAlignment="1">
      <alignment horizontal="right"/>
    </xf>
    <xf numFmtId="0" fontId="58" fillId="0" borderId="16" xfId="0" applyFont="1" applyBorder="1"/>
    <xf numFmtId="9" fontId="58" fillId="0" borderId="0" xfId="10" applyFont="1"/>
    <xf numFmtId="0" fontId="61" fillId="0" borderId="1" xfId="0" applyFont="1" applyBorder="1" applyAlignment="1">
      <alignment horizontal="left"/>
    </xf>
    <xf numFmtId="0" fontId="63" fillId="0" borderId="0" xfId="0" applyFont="1"/>
    <xf numFmtId="0" fontId="58" fillId="23" borderId="0" xfId="0" applyFont="1" applyFill="1"/>
    <xf numFmtId="0" fontId="64" fillId="0" borderId="0" xfId="0" applyFont="1"/>
    <xf numFmtId="0" fontId="65" fillId="0" borderId="8" xfId="0" applyFont="1" applyBorder="1"/>
    <xf numFmtId="0" fontId="66" fillId="0" borderId="7" xfId="0" applyFont="1" applyBorder="1" applyAlignment="1">
      <alignment horizontal="center" wrapText="1"/>
    </xf>
    <xf numFmtId="0" fontId="66" fillId="0" borderId="7" xfId="0" applyFont="1" applyBorder="1" applyAlignment="1">
      <alignment horizontal="center"/>
    </xf>
    <xf numFmtId="0" fontId="66" fillId="0" borderId="8" xfId="0" applyFont="1" applyBorder="1" applyAlignment="1">
      <alignment horizontal="center" wrapText="1"/>
    </xf>
    <xf numFmtId="0" fontId="57" fillId="0" borderId="9" xfId="0" applyFont="1" applyBorder="1" applyAlignment="1">
      <alignment horizontal="center" wrapText="1"/>
    </xf>
    <xf numFmtId="0" fontId="66" fillId="0" borderId="7" xfId="0" applyFont="1" applyBorder="1"/>
    <xf numFmtId="9" fontId="66" fillId="0" borderId="7" xfId="10" applyFont="1" applyBorder="1" applyAlignment="1">
      <alignment horizontal="center"/>
    </xf>
    <xf numFmtId="166" fontId="66" fillId="0" borderId="7" xfId="0" applyNumberFormat="1" applyFont="1" applyBorder="1"/>
    <xf numFmtId="166" fontId="66" fillId="0" borderId="9" xfId="10" applyNumberFormat="1" applyFont="1" applyBorder="1" applyAlignment="1">
      <alignment horizontal="center"/>
    </xf>
    <xf numFmtId="166" fontId="66" fillId="0" borderId="9" xfId="12" applyNumberFormat="1" applyFont="1" applyBorder="1" applyAlignment="1">
      <alignment horizontal="center"/>
    </xf>
    <xf numFmtId="166" fontId="66" fillId="0" borderId="11" xfId="10" applyNumberFormat="1" applyFont="1" applyBorder="1" applyAlignment="1">
      <alignment horizontal="center"/>
    </xf>
    <xf numFmtId="166" fontId="66" fillId="0" borderId="7" xfId="10" applyNumberFormat="1" applyFont="1" applyBorder="1" applyAlignment="1">
      <alignment horizontal="center"/>
    </xf>
    <xf numFmtId="0" fontId="65" fillId="0" borderId="1" xfId="0" applyFont="1" applyBorder="1" applyAlignment="1">
      <alignment horizontal="left"/>
    </xf>
    <xf numFmtId="166" fontId="66" fillId="0" borderId="8" xfId="10" applyNumberFormat="1" applyFont="1" applyBorder="1" applyAlignment="1">
      <alignment horizontal="center"/>
    </xf>
    <xf numFmtId="0" fontId="65" fillId="0" borderId="6" xfId="0" applyFont="1" applyBorder="1"/>
    <xf numFmtId="0" fontId="66" fillId="0" borderId="8" xfId="0" applyFont="1" applyBorder="1"/>
    <xf numFmtId="3" fontId="66" fillId="0" borderId="7" xfId="10" applyNumberFormat="1" applyFont="1" applyBorder="1" applyAlignment="1">
      <alignment horizontal="center"/>
    </xf>
    <xf numFmtId="166" fontId="66" fillId="0" borderId="7" xfId="12" applyNumberFormat="1" applyFont="1" applyBorder="1" applyAlignment="1">
      <alignment horizontal="center"/>
    </xf>
    <xf numFmtId="0" fontId="67" fillId="0" borderId="16" xfId="0" applyFont="1" applyBorder="1" applyAlignment="1">
      <alignment vertical="center"/>
    </xf>
    <xf numFmtId="0" fontId="65" fillId="0" borderId="16" xfId="0" applyFont="1" applyBorder="1" applyAlignment="1">
      <alignment vertical="top"/>
    </xf>
    <xf numFmtId="0" fontId="60" fillId="24" borderId="8" xfId="0" applyFont="1" applyFill="1" applyBorder="1"/>
    <xf numFmtId="0" fontId="58" fillId="24" borderId="11" xfId="0" applyFont="1" applyFill="1" applyBorder="1"/>
    <xf numFmtId="0" fontId="58" fillId="24" borderId="0" xfId="0" applyFont="1" applyFill="1"/>
    <xf numFmtId="0" fontId="62" fillId="24" borderId="7" xfId="0" applyFont="1" applyFill="1" applyBorder="1"/>
    <xf numFmtId="9" fontId="58" fillId="24" borderId="0" xfId="10" applyFont="1" applyFill="1"/>
    <xf numFmtId="0" fontId="66" fillId="0" borderId="30" xfId="0" applyFont="1" applyBorder="1" applyAlignment="1">
      <alignment horizontal="left"/>
    </xf>
    <xf numFmtId="9" fontId="66" fillId="0" borderId="31" xfId="10" applyFont="1" applyBorder="1" applyAlignment="1">
      <alignment horizontal="center"/>
    </xf>
    <xf numFmtId="166" fontId="66" fillId="0" borderId="31" xfId="0" applyNumberFormat="1" applyFont="1" applyBorder="1"/>
    <xf numFmtId="166" fontId="66" fillId="0" borderId="31" xfId="10" applyNumberFormat="1" applyFont="1" applyBorder="1" applyAlignment="1">
      <alignment horizontal="center"/>
    </xf>
    <xf numFmtId="166" fontId="66" fillId="0" borderId="31" xfId="12" applyNumberFormat="1" applyFont="1" applyBorder="1" applyAlignment="1">
      <alignment horizontal="center"/>
    </xf>
    <xf numFmtId="166" fontId="66" fillId="0" borderId="30" xfId="10" applyNumberFormat="1" applyFont="1" applyBorder="1" applyAlignment="1">
      <alignment horizontal="center"/>
    </xf>
    <xf numFmtId="0" fontId="58" fillId="0" borderId="32" xfId="0" applyFont="1" applyBorder="1"/>
    <xf numFmtId="0" fontId="66" fillId="0" borderId="33" xfId="0" applyFont="1" applyBorder="1" applyAlignment="1">
      <alignment horizontal="left"/>
    </xf>
    <xf numFmtId="9" fontId="66" fillId="0" borderId="34" xfId="10" applyFont="1" applyBorder="1" applyAlignment="1">
      <alignment horizontal="center"/>
    </xf>
    <xf numFmtId="166" fontId="66" fillId="0" borderId="34" xfId="0" applyNumberFormat="1" applyFont="1" applyBorder="1"/>
    <xf numFmtId="166" fontId="66" fillId="0" borderId="34" xfId="10" applyNumberFormat="1" applyFont="1" applyBorder="1" applyAlignment="1">
      <alignment horizontal="center"/>
    </xf>
    <xf numFmtId="166" fontId="66" fillId="0" borderId="34" xfId="12" applyNumberFormat="1" applyFont="1" applyBorder="1" applyAlignment="1">
      <alignment horizontal="center"/>
    </xf>
    <xf numFmtId="166" fontId="66" fillId="0" borderId="33" xfId="10" applyNumberFormat="1" applyFont="1" applyBorder="1" applyAlignment="1">
      <alignment horizontal="center"/>
    </xf>
    <xf numFmtId="0" fontId="57" fillId="0" borderId="36" xfId="0" applyFont="1" applyBorder="1"/>
    <xf numFmtId="9" fontId="58" fillId="0" borderId="36" xfId="10" applyFont="1" applyBorder="1"/>
    <xf numFmtId="0" fontId="65" fillId="0" borderId="34" xfId="0" applyFont="1" applyBorder="1" applyAlignment="1">
      <alignment horizontal="left"/>
    </xf>
    <xf numFmtId="9" fontId="65" fillId="0" borderId="34" xfId="10" applyFont="1" applyBorder="1" applyAlignment="1">
      <alignment horizontal="center"/>
    </xf>
    <xf numFmtId="166" fontId="65" fillId="0" borderId="34" xfId="0" applyNumberFormat="1" applyFont="1" applyBorder="1"/>
    <xf numFmtId="166" fontId="65" fillId="0" borderId="35" xfId="10" applyNumberFormat="1" applyFont="1" applyBorder="1" applyAlignment="1">
      <alignment horizontal="center"/>
    </xf>
    <xf numFmtId="166" fontId="65" fillId="0" borderId="35" xfId="12" applyNumberFormat="1" applyFont="1" applyBorder="1" applyAlignment="1">
      <alignment horizontal="center"/>
    </xf>
    <xf numFmtId="166" fontId="65" fillId="0" borderId="36" xfId="10" applyNumberFormat="1" applyFont="1" applyBorder="1" applyAlignment="1">
      <alignment horizontal="center"/>
    </xf>
    <xf numFmtId="166" fontId="65" fillId="0" borderId="34" xfId="10" applyNumberFormat="1" applyFont="1" applyBorder="1" applyAlignment="1">
      <alignment horizontal="center"/>
    </xf>
    <xf numFmtId="0" fontId="58" fillId="0" borderId="36" xfId="0" applyFont="1" applyBorder="1"/>
    <xf numFmtId="0" fontId="65" fillId="0" borderId="37" xfId="0" applyFont="1" applyBorder="1" applyAlignment="1">
      <alignment horizontal="left"/>
    </xf>
    <xf numFmtId="9" fontId="65" fillId="0" borderId="37" xfId="10" applyFont="1" applyBorder="1" applyAlignment="1">
      <alignment horizontal="center"/>
    </xf>
    <xf numFmtId="166" fontId="65" fillId="0" borderId="37" xfId="0" applyNumberFormat="1" applyFont="1" applyBorder="1"/>
    <xf numFmtId="166" fontId="65" fillId="0" borderId="38" xfId="10" applyNumberFormat="1" applyFont="1" applyBorder="1" applyAlignment="1">
      <alignment horizontal="center"/>
    </xf>
    <xf numFmtId="166" fontId="65" fillId="0" borderId="38" xfId="12" applyNumberFormat="1" applyFont="1" applyBorder="1" applyAlignment="1">
      <alignment horizontal="center"/>
    </xf>
    <xf numFmtId="166" fontId="65" fillId="0" borderId="39" xfId="10" applyNumberFormat="1" applyFont="1" applyBorder="1" applyAlignment="1">
      <alignment horizontal="center"/>
    </xf>
    <xf numFmtId="166" fontId="65" fillId="0" borderId="37" xfId="10" applyNumberFormat="1" applyFont="1" applyBorder="1" applyAlignment="1">
      <alignment horizontal="center"/>
    </xf>
    <xf numFmtId="0" fontId="58" fillId="0" borderId="40" xfId="0" applyFont="1" applyBorder="1"/>
    <xf numFmtId="0" fontId="66" fillId="22" borderId="30" xfId="0" applyFont="1" applyFill="1" applyBorder="1"/>
    <xf numFmtId="0" fontId="65" fillId="0" borderId="33" xfId="0" applyFont="1" applyBorder="1"/>
    <xf numFmtId="0" fontId="65" fillId="0" borderId="41" xfId="0" applyFont="1" applyBorder="1" applyAlignment="1">
      <alignment horizontal="left"/>
    </xf>
    <xf numFmtId="9" fontId="58" fillId="0" borderId="40" xfId="10" applyFont="1" applyBorder="1"/>
    <xf numFmtId="0" fontId="57" fillId="0" borderId="7" xfId="0" applyFont="1" applyBorder="1" applyAlignment="1">
      <alignment horizontal="center" wrapText="1"/>
    </xf>
    <xf numFmtId="166" fontId="58" fillId="0" borderId="32" xfId="0" applyNumberFormat="1" applyFont="1" applyBorder="1"/>
    <xf numFmtId="0" fontId="68" fillId="0" borderId="0" xfId="0" applyFont="1"/>
    <xf numFmtId="0" fontId="69" fillId="0" borderId="0" xfId="0" applyFont="1"/>
    <xf numFmtId="0" fontId="70" fillId="0" borderId="0" xfId="0" applyFont="1" applyAlignment="1">
      <alignment horizontal="right"/>
    </xf>
    <xf numFmtId="0" fontId="71" fillId="0" borderId="0" xfId="0" applyFont="1" applyAlignment="1">
      <alignment horizontal="right"/>
    </xf>
    <xf numFmtId="0" fontId="74" fillId="0" borderId="7" xfId="0" applyFont="1" applyBorder="1" applyAlignment="1">
      <alignment horizontal="center" wrapText="1"/>
    </xf>
    <xf numFmtId="0" fontId="74" fillId="0" borderId="7" xfId="0" applyFont="1" applyBorder="1" applyAlignment="1">
      <alignment horizontal="center"/>
    </xf>
    <xf numFmtId="0" fontId="74" fillId="0" borderId="8" xfId="0" applyFont="1" applyBorder="1" applyAlignment="1">
      <alignment horizontal="center" wrapText="1"/>
    </xf>
    <xf numFmtId="0" fontId="75" fillId="0" borderId="9" xfId="0" applyFont="1" applyBorder="1" applyAlignment="1">
      <alignment horizontal="center" wrapText="1"/>
    </xf>
    <xf numFmtId="0" fontId="75" fillId="0" borderId="7" xfId="0" applyFont="1" applyBorder="1" applyAlignment="1">
      <alignment horizontal="center" wrapText="1"/>
    </xf>
    <xf numFmtId="0" fontId="74" fillId="0" borderId="9" xfId="0" applyFont="1" applyBorder="1" applyAlignment="1">
      <alignment horizontal="center" wrapText="1"/>
    </xf>
    <xf numFmtId="0" fontId="74" fillId="0" borderId="7" xfId="0" applyFont="1" applyBorder="1"/>
    <xf numFmtId="9" fontId="74" fillId="0" borderId="7" xfId="10" applyFont="1" applyBorder="1" applyAlignment="1">
      <alignment horizontal="center"/>
    </xf>
    <xf numFmtId="166" fontId="74" fillId="0" borderId="7" xfId="0" applyNumberFormat="1" applyFont="1" applyBorder="1"/>
    <xf numFmtId="166" fontId="74" fillId="0" borderId="9" xfId="10" applyNumberFormat="1" applyFont="1" applyBorder="1" applyAlignment="1">
      <alignment horizontal="center"/>
    </xf>
    <xf numFmtId="166" fontId="74" fillId="0" borderId="9" xfId="12" applyNumberFormat="1" applyFont="1" applyBorder="1" applyAlignment="1">
      <alignment horizontal="center"/>
    </xf>
    <xf numFmtId="166" fontId="74" fillId="0" borderId="11" xfId="10" applyNumberFormat="1" applyFont="1" applyBorder="1" applyAlignment="1">
      <alignment horizontal="center"/>
    </xf>
    <xf numFmtId="166" fontId="74" fillId="0" borderId="7" xfId="10" applyNumberFormat="1" applyFont="1" applyBorder="1" applyAlignment="1">
      <alignment horizontal="center"/>
    </xf>
    <xf numFmtId="166" fontId="74" fillId="0" borderId="9" xfId="15" applyNumberFormat="1" applyFont="1" applyBorder="1" applyAlignment="1">
      <alignment horizontal="center"/>
    </xf>
    <xf numFmtId="0" fontId="69" fillId="0" borderId="16" xfId="0" applyFont="1" applyBorder="1"/>
    <xf numFmtId="166" fontId="74" fillId="0" borderId="8" xfId="10" applyNumberFormat="1" applyFont="1" applyBorder="1" applyAlignment="1">
      <alignment horizontal="center"/>
    </xf>
    <xf numFmtId="0" fontId="73" fillId="0" borderId="1" xfId="0" applyFont="1" applyBorder="1" applyAlignment="1">
      <alignment horizontal="left"/>
    </xf>
    <xf numFmtId="9" fontId="69" fillId="0" borderId="0" xfId="10" applyFont="1"/>
    <xf numFmtId="0" fontId="76" fillId="0" borderId="1" xfId="0" applyFont="1" applyBorder="1" applyAlignment="1">
      <alignment horizontal="left"/>
    </xf>
    <xf numFmtId="166" fontId="69" fillId="0" borderId="32" xfId="0" applyNumberFormat="1" applyFont="1" applyBorder="1"/>
    <xf numFmtId="3" fontId="74" fillId="0" borderId="7" xfId="10" applyNumberFormat="1" applyFont="1" applyBorder="1" applyAlignment="1">
      <alignment horizontal="center"/>
    </xf>
    <xf numFmtId="166" fontId="74" fillId="0" borderId="7" xfId="12" applyNumberFormat="1" applyFont="1" applyBorder="1" applyAlignment="1">
      <alignment horizontal="center"/>
    </xf>
    <xf numFmtId="0" fontId="78" fillId="0" borderId="16" xfId="0" applyFont="1" applyBorder="1" applyAlignment="1">
      <alignment vertical="center"/>
    </xf>
    <xf numFmtId="0" fontId="73" fillId="0" borderId="16" xfId="0" applyFont="1" applyBorder="1" applyAlignment="1">
      <alignment vertical="top"/>
    </xf>
    <xf numFmtId="0" fontId="79" fillId="0" borderId="0" xfId="0" applyFont="1"/>
    <xf numFmtId="0" fontId="69" fillId="23" borderId="0" xfId="0" applyFont="1" applyFill="1"/>
    <xf numFmtId="0" fontId="72" fillId="25" borderId="8" xfId="0" applyFont="1" applyFill="1" applyBorder="1"/>
    <xf numFmtId="0" fontId="69" fillId="25" borderId="11" xfId="0" applyFont="1" applyFill="1" applyBorder="1"/>
    <xf numFmtId="0" fontId="69" fillId="25" borderId="9" xfId="0" applyFont="1" applyFill="1" applyBorder="1"/>
    <xf numFmtId="0" fontId="69" fillId="25" borderId="0" xfId="0" applyFont="1" applyFill="1"/>
    <xf numFmtId="0" fontId="77" fillId="25" borderId="7" xfId="0" applyFont="1" applyFill="1" applyBorder="1"/>
    <xf numFmtId="9" fontId="69" fillId="25" borderId="0" xfId="10" applyFont="1" applyFill="1"/>
    <xf numFmtId="0" fontId="74" fillId="0" borderId="42" xfId="0" applyFont="1" applyBorder="1" applyAlignment="1">
      <alignment horizontal="left"/>
    </xf>
    <xf numFmtId="9" fontId="74" fillId="0" borderId="43" xfId="10" applyFont="1" applyBorder="1" applyAlignment="1">
      <alignment horizontal="center"/>
    </xf>
    <xf numFmtId="166" fontId="74" fillId="0" borderId="43" xfId="0" applyNumberFormat="1" applyFont="1" applyBorder="1"/>
    <xf numFmtId="166" fontId="74" fillId="0" borderId="43" xfId="10" applyNumberFormat="1" applyFont="1" applyBorder="1" applyAlignment="1">
      <alignment horizontal="center"/>
    </xf>
    <xf numFmtId="166" fontId="74" fillId="0" borderId="43" xfId="12" applyNumberFormat="1" applyFont="1" applyBorder="1" applyAlignment="1">
      <alignment horizontal="center"/>
    </xf>
    <xf numFmtId="166" fontId="74" fillId="0" borderId="42" xfId="10" applyNumberFormat="1" applyFont="1" applyBorder="1" applyAlignment="1">
      <alignment horizontal="center"/>
    </xf>
    <xf numFmtId="166" fontId="74" fillId="0" borderId="43" xfId="15" applyNumberFormat="1" applyFont="1" applyBorder="1" applyAlignment="1">
      <alignment horizontal="center"/>
    </xf>
    <xf numFmtId="166" fontId="74" fillId="0" borderId="44" xfId="15" applyNumberFormat="1" applyFont="1" applyBorder="1" applyAlignment="1">
      <alignment horizontal="center"/>
    </xf>
    <xf numFmtId="0" fontId="69" fillId="0" borderId="45" xfId="0" applyFont="1" applyBorder="1"/>
    <xf numFmtId="9" fontId="69" fillId="0" borderId="45" xfId="10" applyFont="1" applyBorder="1"/>
    <xf numFmtId="0" fontId="74" fillId="0" borderId="46" xfId="0" applyFont="1" applyBorder="1" applyAlignment="1">
      <alignment horizontal="left"/>
    </xf>
    <xf numFmtId="9" fontId="74" fillId="0" borderId="47" xfId="10" applyFont="1" applyBorder="1" applyAlignment="1">
      <alignment horizontal="center"/>
    </xf>
    <xf numFmtId="166" fontId="74" fillId="0" borderId="47" xfId="0" applyNumberFormat="1" applyFont="1" applyBorder="1"/>
    <xf numFmtId="166" fontId="74" fillId="0" borderId="47" xfId="10" applyNumberFormat="1" applyFont="1" applyBorder="1" applyAlignment="1">
      <alignment horizontal="center"/>
    </xf>
    <xf numFmtId="166" fontId="74" fillId="0" borderId="47" xfId="12" applyNumberFormat="1" applyFont="1" applyBorder="1" applyAlignment="1">
      <alignment horizontal="center"/>
    </xf>
    <xf numFmtId="166" fontId="74" fillId="0" borderId="46" xfId="10" applyNumberFormat="1" applyFont="1" applyBorder="1" applyAlignment="1">
      <alignment horizontal="center"/>
    </xf>
    <xf numFmtId="166" fontId="74" fillId="0" borderId="47" xfId="15" applyNumberFormat="1" applyFont="1" applyBorder="1" applyAlignment="1">
      <alignment horizontal="center"/>
    </xf>
    <xf numFmtId="166" fontId="74" fillId="0" borderId="48" xfId="15" applyNumberFormat="1" applyFont="1" applyBorder="1" applyAlignment="1">
      <alignment horizontal="center"/>
    </xf>
    <xf numFmtId="0" fontId="75" fillId="0" borderId="49" xfId="0" applyFont="1" applyBorder="1"/>
    <xf numFmtId="9" fontId="69" fillId="0" borderId="49" xfId="10" applyFont="1" applyBorder="1"/>
    <xf numFmtId="0" fontId="73" fillId="0" borderId="47" xfId="0" applyFont="1" applyBorder="1" applyAlignment="1">
      <alignment horizontal="left"/>
    </xf>
    <xf numFmtId="9" fontId="73" fillId="0" borderId="47" xfId="10" applyFont="1" applyBorder="1" applyAlignment="1">
      <alignment horizontal="center"/>
    </xf>
    <xf numFmtId="166" fontId="73" fillId="0" borderId="47" xfId="0" applyNumberFormat="1" applyFont="1" applyBorder="1"/>
    <xf numFmtId="166" fontId="73" fillId="0" borderId="48" xfId="10" applyNumberFormat="1" applyFont="1" applyBorder="1" applyAlignment="1">
      <alignment horizontal="center"/>
    </xf>
    <xf numFmtId="166" fontId="73" fillId="0" borderId="48" xfId="12" applyNumberFormat="1" applyFont="1" applyBorder="1" applyAlignment="1">
      <alignment horizontal="center"/>
    </xf>
    <xf numFmtId="166" fontId="73" fillId="0" borderId="49" xfId="10" applyNumberFormat="1" applyFont="1" applyBorder="1" applyAlignment="1">
      <alignment horizontal="center"/>
    </xf>
    <xf numFmtId="166" fontId="73" fillId="0" borderId="47" xfId="10" applyNumberFormat="1" applyFont="1" applyBorder="1" applyAlignment="1">
      <alignment horizontal="center"/>
    </xf>
    <xf numFmtId="166" fontId="73" fillId="0" borderId="47" xfId="15" applyNumberFormat="1" applyFont="1" applyBorder="1" applyAlignment="1">
      <alignment horizontal="center"/>
    </xf>
    <xf numFmtId="166" fontId="73" fillId="0" borderId="49" xfId="15" applyNumberFormat="1" applyFont="1" applyBorder="1" applyAlignment="1">
      <alignment horizontal="center"/>
    </xf>
    <xf numFmtId="0" fontId="69" fillId="0" borderId="49" xfId="0" applyFont="1" applyBorder="1"/>
    <xf numFmtId="0" fontId="73" fillId="0" borderId="50" xfId="0" applyFont="1" applyBorder="1" applyAlignment="1">
      <alignment horizontal="left"/>
    </xf>
    <xf numFmtId="9" fontId="73" fillId="0" borderId="50" xfId="10" applyFont="1" applyBorder="1" applyAlignment="1">
      <alignment horizontal="center"/>
    </xf>
    <xf numFmtId="166" fontId="73" fillId="0" borderId="50" xfId="0" applyNumberFormat="1" applyFont="1" applyBorder="1"/>
    <xf numFmtId="166" fontId="73" fillId="0" borderId="51" xfId="10" applyNumberFormat="1" applyFont="1" applyBorder="1" applyAlignment="1">
      <alignment horizontal="center"/>
    </xf>
    <xf numFmtId="166" fontId="73" fillId="0" borderId="51" xfId="12" applyNumberFormat="1" applyFont="1" applyBorder="1" applyAlignment="1">
      <alignment horizontal="center"/>
    </xf>
    <xf numFmtId="166" fontId="73" fillId="0" borderId="52" xfId="10" applyNumberFormat="1" applyFont="1" applyBorder="1" applyAlignment="1">
      <alignment horizontal="center"/>
    </xf>
    <xf numFmtId="166" fontId="73" fillId="0" borderId="50" xfId="10" applyNumberFormat="1" applyFont="1" applyBorder="1" applyAlignment="1">
      <alignment horizontal="center"/>
    </xf>
    <xf numFmtId="166" fontId="73" fillId="0" borderId="50" xfId="15" applyNumberFormat="1" applyFont="1" applyBorder="1" applyAlignment="1">
      <alignment horizontal="center"/>
    </xf>
    <xf numFmtId="166" fontId="73" fillId="0" borderId="52" xfId="15" applyNumberFormat="1" applyFont="1" applyBorder="1" applyAlignment="1">
      <alignment horizontal="center"/>
    </xf>
    <xf numFmtId="0" fontId="69" fillId="0" borderId="53" xfId="0" applyFont="1" applyBorder="1"/>
    <xf numFmtId="0" fontId="74" fillId="22" borderId="42" xfId="0" applyFont="1" applyFill="1" applyBorder="1"/>
    <xf numFmtId="0" fontId="73" fillId="0" borderId="46" xfId="0" applyFont="1" applyBorder="1"/>
    <xf numFmtId="0" fontId="73" fillId="0" borderId="54" xfId="0" applyFont="1" applyBorder="1" applyAlignment="1">
      <alignment horizontal="left"/>
    </xf>
    <xf numFmtId="9" fontId="69" fillId="0" borderId="53" xfId="10" applyFont="1" applyBorder="1"/>
    <xf numFmtId="166" fontId="69" fillId="0" borderId="49" xfId="0" applyNumberFormat="1" applyFont="1" applyBorder="1"/>
    <xf numFmtId="166" fontId="69" fillId="0" borderId="55" xfId="0" applyNumberFormat="1" applyFont="1" applyBorder="1"/>
    <xf numFmtId="166" fontId="69" fillId="0" borderId="45" xfId="0" applyNumberFormat="1" applyFont="1" applyBorder="1"/>
    <xf numFmtId="0" fontId="74" fillId="0" borderId="43" xfId="0" applyFont="1" applyBorder="1" applyAlignment="1">
      <alignment horizontal="left"/>
    </xf>
    <xf numFmtId="0" fontId="74" fillId="0" borderId="47" xfId="0" applyFont="1" applyBorder="1" applyAlignment="1">
      <alignment horizontal="left"/>
    </xf>
    <xf numFmtId="0" fontId="73" fillId="0" borderId="7" xfId="0" applyFont="1" applyBorder="1"/>
    <xf numFmtId="0" fontId="73" fillId="0" borderId="2" xfId="0" applyFont="1" applyBorder="1"/>
    <xf numFmtId="0" fontId="0" fillId="0" borderId="0" xfId="0" applyAlignment="1">
      <alignment horizontal="left" wrapText="1"/>
    </xf>
    <xf numFmtId="0" fontId="32" fillId="7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5" borderId="0" xfId="0" applyFill="1" applyAlignment="1">
      <alignment horizontal="center" wrapText="1"/>
    </xf>
    <xf numFmtId="0" fontId="41" fillId="7" borderId="0" xfId="9" applyFont="1" applyFill="1" applyAlignment="1">
      <alignment horizontal="center" wrapText="1"/>
    </xf>
    <xf numFmtId="0" fontId="12" fillId="0" borderId="6" xfId="9" applyFont="1" applyBorder="1" applyAlignment="1">
      <alignment horizontal="center" wrapText="1"/>
    </xf>
    <xf numFmtId="0" fontId="12" fillId="0" borderId="16" xfId="9" applyFont="1" applyBorder="1" applyAlignment="1">
      <alignment horizontal="center" wrapText="1"/>
    </xf>
    <xf numFmtId="0" fontId="12" fillId="0" borderId="15" xfId="9" applyFont="1" applyBorder="1" applyAlignment="1">
      <alignment horizontal="center" wrapText="1"/>
    </xf>
    <xf numFmtId="0" fontId="12" fillId="0" borderId="3" xfId="9" applyFont="1" applyBorder="1" applyAlignment="1">
      <alignment horizontal="center" wrapText="1"/>
    </xf>
    <xf numFmtId="0" fontId="12" fillId="0" borderId="0" xfId="9" applyFont="1" applyAlignment="1">
      <alignment horizontal="center" wrapText="1"/>
    </xf>
    <xf numFmtId="0" fontId="12" fillId="0" borderId="5" xfId="9" applyFont="1" applyBorder="1" applyAlignment="1">
      <alignment horizontal="center" wrapText="1"/>
    </xf>
    <xf numFmtId="0" fontId="42" fillId="0" borderId="6" xfId="9" applyFont="1" applyBorder="1" applyAlignment="1">
      <alignment horizontal="center" wrapText="1"/>
    </xf>
    <xf numFmtId="0" fontId="42" fillId="0" borderId="15" xfId="9" applyFont="1" applyBorder="1" applyAlignment="1">
      <alignment horizontal="center" wrapText="1"/>
    </xf>
    <xf numFmtId="0" fontId="42" fillId="0" borderId="3" xfId="9" applyFont="1" applyBorder="1" applyAlignment="1">
      <alignment horizontal="center" wrapText="1"/>
    </xf>
    <xf numFmtId="0" fontId="42" fillId="0" borderId="5" xfId="9" applyFont="1" applyBorder="1" applyAlignment="1">
      <alignment horizontal="center" wrapText="1"/>
    </xf>
    <xf numFmtId="0" fontId="25" fillId="7" borderId="0" xfId="9" applyFont="1" applyFill="1" applyAlignment="1">
      <alignment horizontal="left"/>
    </xf>
    <xf numFmtId="0" fontId="0" fillId="7" borderId="0" xfId="0" applyFill="1"/>
    <xf numFmtId="0" fontId="12" fillId="2" borderId="6" xfId="9" applyFont="1" applyFill="1" applyBorder="1" applyAlignment="1">
      <alignment horizontal="center"/>
    </xf>
    <xf numFmtId="0" fontId="12" fillId="2" borderId="15" xfId="9" applyFont="1" applyFill="1" applyBorder="1" applyAlignment="1">
      <alignment horizontal="center"/>
    </xf>
    <xf numFmtId="0" fontId="12" fillId="2" borderId="13" xfId="9" applyFont="1" applyFill="1" applyBorder="1" applyAlignment="1">
      <alignment horizontal="center"/>
    </xf>
    <xf numFmtId="0" fontId="12" fillId="2" borderId="12" xfId="9" applyFont="1" applyFill="1" applyBorder="1" applyAlignment="1">
      <alignment horizontal="center"/>
    </xf>
    <xf numFmtId="0" fontId="8" fillId="0" borderId="15" xfId="9" applyFont="1" applyBorder="1" applyAlignment="1">
      <alignment horizontal="center" wrapText="1"/>
    </xf>
    <xf numFmtId="0" fontId="8" fillId="0" borderId="3" xfId="9" applyFont="1" applyBorder="1" applyAlignment="1">
      <alignment horizontal="center" wrapText="1"/>
    </xf>
    <xf numFmtId="0" fontId="8" fillId="0" borderId="0" xfId="9" applyFont="1" applyAlignment="1">
      <alignment horizontal="center" wrapText="1"/>
    </xf>
    <xf numFmtId="0" fontId="8" fillId="0" borderId="5" xfId="9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2" fillId="7" borderId="3" xfId="9" applyFont="1" applyFill="1" applyBorder="1" applyAlignment="1">
      <alignment horizontal="center"/>
    </xf>
    <xf numFmtId="0" fontId="32" fillId="7" borderId="0" xfId="9" applyFont="1" applyFill="1" applyAlignment="1">
      <alignment horizontal="center"/>
    </xf>
    <xf numFmtId="0" fontId="12" fillId="0" borderId="6" xfId="9" applyFont="1" applyBorder="1" applyAlignment="1">
      <alignment horizontal="center"/>
    </xf>
    <xf numFmtId="0" fontId="12" fillId="0" borderId="16" xfId="9" applyFont="1" applyBorder="1" applyAlignment="1">
      <alignment horizontal="center"/>
    </xf>
    <xf numFmtId="0" fontId="12" fillId="0" borderId="15" xfId="9" applyFont="1" applyBorder="1" applyAlignment="1">
      <alignment horizontal="center"/>
    </xf>
    <xf numFmtId="0" fontId="26" fillId="0" borderId="3" xfId="9" applyFont="1" applyBorder="1" applyAlignment="1">
      <alignment horizontal="center"/>
    </xf>
    <xf numFmtId="0" fontId="26" fillId="0" borderId="0" xfId="9" applyFont="1" applyAlignment="1">
      <alignment horizontal="center"/>
    </xf>
    <xf numFmtId="0" fontId="26" fillId="0" borderId="5" xfId="9" applyFont="1" applyBorder="1" applyAlignment="1">
      <alignment horizontal="center"/>
    </xf>
    <xf numFmtId="0" fontId="12" fillId="0" borderId="6" xfId="9" applyFont="1" applyBorder="1" applyAlignment="1">
      <alignment horizontal="center" vertical="center"/>
    </xf>
    <xf numFmtId="0" fontId="12" fillId="0" borderId="16" xfId="9" applyFont="1" applyBorder="1" applyAlignment="1">
      <alignment horizontal="center" vertical="center"/>
    </xf>
    <xf numFmtId="0" fontId="12" fillId="0" borderId="15" xfId="9" applyFont="1" applyBorder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5" xfId="9" applyFont="1" applyBorder="1" applyAlignment="1">
      <alignment horizontal="center" vertical="center"/>
    </xf>
    <xf numFmtId="0" fontId="57" fillId="24" borderId="8" xfId="0" applyFont="1" applyFill="1" applyBorder="1" applyAlignment="1">
      <alignment horizontal="center"/>
    </xf>
    <xf numFmtId="0" fontId="57" fillId="24" borderId="9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8" fillId="0" borderId="6" xfId="8" applyFont="1" applyBorder="1" applyAlignment="1">
      <alignment horizontal="center"/>
    </xf>
    <xf numFmtId="0" fontId="38" fillId="0" borderId="16" xfId="8" applyFont="1" applyBorder="1" applyAlignment="1">
      <alignment horizontal="center"/>
    </xf>
    <xf numFmtId="0" fontId="38" fillId="0" borderId="6" xfId="8" applyFont="1" applyBorder="1" applyAlignment="1">
      <alignment horizontal="center" wrapText="1"/>
    </xf>
    <xf numFmtId="0" fontId="38" fillId="0" borderId="16" xfId="8" applyFont="1" applyBorder="1" applyAlignment="1">
      <alignment horizontal="center" wrapText="1"/>
    </xf>
    <xf numFmtId="0" fontId="38" fillId="0" borderId="15" xfId="8" applyFont="1" applyBorder="1" applyAlignment="1">
      <alignment horizontal="center" wrapText="1"/>
    </xf>
    <xf numFmtId="0" fontId="13" fillId="0" borderId="0" xfId="0" applyFont="1"/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66" fontId="32" fillId="0" borderId="0" xfId="0" applyNumberFormat="1" applyFont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3" fontId="13" fillId="0" borderId="6" xfId="6" applyNumberFormat="1" applyFont="1" applyBorder="1" applyAlignment="1">
      <alignment horizontal="center"/>
    </xf>
    <xf numFmtId="3" fontId="13" fillId="0" borderId="16" xfId="6" applyNumberFormat="1" applyFont="1" applyBorder="1" applyAlignment="1">
      <alignment horizontal="center"/>
    </xf>
    <xf numFmtId="0" fontId="38" fillId="0" borderId="15" xfId="8" applyFont="1" applyBorder="1" applyAlignment="1">
      <alignment horizontal="center"/>
    </xf>
    <xf numFmtId="0" fontId="51" fillId="0" borderId="6" xfId="8" applyFont="1" applyBorder="1" applyAlignment="1">
      <alignment horizontal="center"/>
    </xf>
    <xf numFmtId="0" fontId="51" fillId="0" borderId="16" xfId="8" applyFont="1" applyBorder="1" applyAlignment="1">
      <alignment horizontal="center"/>
    </xf>
    <xf numFmtId="0" fontId="51" fillId="0" borderId="15" xfId="8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12" fillId="2" borderId="16" xfId="9" applyFont="1" applyFill="1" applyBorder="1" applyAlignment="1">
      <alignment horizontal="center"/>
    </xf>
    <xf numFmtId="0" fontId="12" fillId="2" borderId="6" xfId="9" applyFont="1" applyFill="1" applyBorder="1" applyAlignment="1">
      <alignment horizontal="center" vertical="center"/>
    </xf>
    <xf numFmtId="0" fontId="12" fillId="2" borderId="16" xfId="9" applyFont="1" applyFill="1" applyBorder="1" applyAlignment="1">
      <alignment horizontal="center" vertical="center"/>
    </xf>
    <xf numFmtId="0" fontId="12" fillId="2" borderId="3" xfId="9" applyFont="1" applyFill="1" applyBorder="1" applyAlignment="1">
      <alignment horizontal="center" vertical="center"/>
    </xf>
    <xf numFmtId="0" fontId="12" fillId="2" borderId="0" xfId="9" applyFont="1" applyFill="1" applyAlignment="1">
      <alignment horizontal="center" vertical="center"/>
    </xf>
    <xf numFmtId="0" fontId="26" fillId="2" borderId="3" xfId="9" applyFont="1" applyFill="1" applyBorder="1" applyAlignment="1">
      <alignment horizontal="center"/>
    </xf>
    <xf numFmtId="0" fontId="26" fillId="2" borderId="0" xfId="9" applyFont="1" applyFill="1" applyAlignment="1">
      <alignment horizontal="center"/>
    </xf>
    <xf numFmtId="0" fontId="12" fillId="2" borderId="6" xfId="9" applyFont="1" applyFill="1" applyBorder="1" applyAlignment="1">
      <alignment horizontal="center" wrapText="1"/>
    </xf>
    <xf numFmtId="0" fontId="12" fillId="2" borderId="16" xfId="9" applyFont="1" applyFill="1" applyBorder="1" applyAlignment="1">
      <alignment horizontal="center" wrapText="1"/>
    </xf>
    <xf numFmtId="0" fontId="12" fillId="2" borderId="15" xfId="9" applyFont="1" applyFill="1" applyBorder="1" applyAlignment="1">
      <alignment horizontal="center" wrapText="1"/>
    </xf>
    <xf numFmtId="0" fontId="12" fillId="2" borderId="3" xfId="9" applyFont="1" applyFill="1" applyBorder="1" applyAlignment="1">
      <alignment horizontal="center" wrapText="1"/>
    </xf>
    <xf numFmtId="0" fontId="12" fillId="2" borderId="0" xfId="9" applyFont="1" applyFill="1" applyAlignment="1">
      <alignment horizontal="center" wrapText="1"/>
    </xf>
    <xf numFmtId="0" fontId="12" fillId="2" borderId="5" xfId="9" applyFont="1" applyFill="1" applyBorder="1" applyAlignment="1">
      <alignment horizontal="center" wrapText="1"/>
    </xf>
    <xf numFmtId="0" fontId="5" fillId="12" borderId="8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13" fillId="0" borderId="6" xfId="9" applyFont="1" applyBorder="1" applyAlignment="1">
      <alignment horizontal="center"/>
    </xf>
    <xf numFmtId="0" fontId="13" fillId="0" borderId="16" xfId="9" applyFont="1" applyBorder="1" applyAlignment="1">
      <alignment horizontal="center"/>
    </xf>
    <xf numFmtId="0" fontId="13" fillId="0" borderId="15" xfId="9" applyFont="1" applyBorder="1" applyAlignment="1">
      <alignment horizontal="center"/>
    </xf>
    <xf numFmtId="0" fontId="13" fillId="0" borderId="6" xfId="9" applyFont="1" applyBorder="1" applyAlignment="1">
      <alignment horizontal="center" wrapText="1"/>
    </xf>
    <xf numFmtId="0" fontId="13" fillId="0" borderId="16" xfId="9" applyFont="1" applyBorder="1" applyAlignment="1">
      <alignment horizontal="center" wrapText="1"/>
    </xf>
    <xf numFmtId="0" fontId="13" fillId="0" borderId="15" xfId="9" applyFont="1" applyBorder="1" applyAlignment="1">
      <alignment horizontal="center" wrapText="1"/>
    </xf>
    <xf numFmtId="0" fontId="13" fillId="0" borderId="3" xfId="9" applyFont="1" applyBorder="1" applyAlignment="1">
      <alignment horizontal="center" wrapText="1"/>
    </xf>
    <xf numFmtId="0" fontId="13" fillId="0" borderId="0" xfId="9" applyFont="1" applyAlignment="1">
      <alignment horizontal="center" wrapText="1"/>
    </xf>
    <xf numFmtId="0" fontId="13" fillId="0" borderId="5" xfId="9" applyFont="1" applyBorder="1" applyAlignment="1">
      <alignment horizontal="center" wrapText="1"/>
    </xf>
    <xf numFmtId="0" fontId="13" fillId="0" borderId="3" xfId="9" applyFont="1" applyBorder="1" applyAlignment="1">
      <alignment horizontal="center"/>
    </xf>
    <xf numFmtId="0" fontId="13" fillId="0" borderId="0" xfId="9" applyFont="1" applyAlignment="1">
      <alignment horizontal="center"/>
    </xf>
    <xf numFmtId="0" fontId="13" fillId="0" borderId="5" xfId="9" applyFont="1" applyBorder="1" applyAlignment="1">
      <alignment horizontal="center"/>
    </xf>
    <xf numFmtId="0" fontId="13" fillId="0" borderId="15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13" fillId="0" borderId="13" xfId="9" applyFont="1" applyBorder="1" applyAlignment="1">
      <alignment horizontal="center"/>
    </xf>
    <xf numFmtId="0" fontId="13" fillId="0" borderId="12" xfId="9" applyFont="1" applyBorder="1" applyAlignment="1">
      <alignment horizontal="center"/>
    </xf>
    <xf numFmtId="0" fontId="13" fillId="0" borderId="16" xfId="9" applyFont="1" applyBorder="1" applyAlignment="1">
      <alignment horizontal="center" vertical="center" wrapText="1"/>
    </xf>
    <xf numFmtId="0" fontId="13" fillId="0" borderId="0" xfId="9" applyFont="1" applyAlignment="1">
      <alignment horizontal="center" vertical="center" wrapText="1"/>
    </xf>
    <xf numFmtId="0" fontId="13" fillId="0" borderId="18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3" fillId="0" borderId="6" xfId="9" applyFont="1" applyBorder="1" applyAlignment="1">
      <alignment horizontal="center" wrapText="1"/>
    </xf>
    <xf numFmtId="0" fontId="23" fillId="0" borderId="15" xfId="9" applyFont="1" applyBorder="1" applyAlignment="1">
      <alignment horizontal="center" wrapText="1"/>
    </xf>
    <xf numFmtId="0" fontId="23" fillId="0" borderId="3" xfId="9" applyFont="1" applyBorder="1" applyAlignment="1">
      <alignment horizontal="center" wrapText="1"/>
    </xf>
    <xf numFmtId="0" fontId="23" fillId="0" borderId="5" xfId="9" applyFont="1" applyBorder="1" applyAlignment="1">
      <alignment horizontal="center" wrapText="1"/>
    </xf>
    <xf numFmtId="0" fontId="13" fillId="0" borderId="6" xfId="9" applyFont="1" applyBorder="1" applyAlignment="1">
      <alignment horizontal="center" vertical="center" wrapText="1"/>
    </xf>
    <xf numFmtId="0" fontId="13" fillId="0" borderId="15" xfId="9" applyFont="1" applyBorder="1" applyAlignment="1">
      <alignment horizontal="center" vertical="center" wrapText="1"/>
    </xf>
    <xf numFmtId="0" fontId="13" fillId="0" borderId="3" xfId="9" applyFont="1" applyBorder="1" applyAlignment="1">
      <alignment horizontal="center" vertical="center" wrapText="1"/>
    </xf>
    <xf numFmtId="0" fontId="13" fillId="0" borderId="5" xfId="9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0" fontId="45" fillId="0" borderId="0" xfId="8" applyAlignment="1">
      <alignment horizontal="center"/>
    </xf>
    <xf numFmtId="3" fontId="13" fillId="0" borderId="8" xfId="6" applyNumberFormat="1" applyFont="1" applyBorder="1" applyAlignment="1">
      <alignment horizontal="center"/>
    </xf>
    <xf numFmtId="3" fontId="13" fillId="0" borderId="11" xfId="6" applyNumberFormat="1" applyFont="1" applyBorder="1" applyAlignment="1">
      <alignment horizontal="center"/>
    </xf>
    <xf numFmtId="3" fontId="13" fillId="0" borderId="9" xfId="6" applyNumberFormat="1" applyFont="1" applyBorder="1" applyAlignment="1">
      <alignment horizontal="center"/>
    </xf>
    <xf numFmtId="0" fontId="38" fillId="0" borderId="11" xfId="8" applyFont="1" applyBorder="1" applyAlignment="1">
      <alignment horizontal="center"/>
    </xf>
    <xf numFmtId="0" fontId="38" fillId="0" borderId="9" xfId="8" applyFont="1" applyBorder="1" applyAlignment="1">
      <alignment horizontal="center"/>
    </xf>
    <xf numFmtId="0" fontId="38" fillId="0" borderId="8" xfId="8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</cellXfs>
  <cellStyles count="92">
    <cellStyle name="Comma" xfId="1" builtinId="3"/>
    <cellStyle name="Comma 2" xfId="2" xr:uid="{00000000-0005-0000-0000-000001000000}"/>
    <cellStyle name="Comma 2 2" xfId="3" xr:uid="{00000000-0005-0000-0000-000002000000}"/>
    <cellStyle name="Currency" xfId="15" builtinId="4"/>
    <cellStyle name="Currency 2" xfId="4" xr:uid="{00000000-0005-0000-0000-000004000000}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Normal" xfId="0" builtinId="0"/>
    <cellStyle name="Normal 2" xfId="5" xr:uid="{00000000-0005-0000-0000-000052000000}"/>
    <cellStyle name="Normal 2 2" xfId="6" xr:uid="{00000000-0005-0000-0000-000053000000}"/>
    <cellStyle name="Normal 3" xfId="7" xr:uid="{00000000-0005-0000-0000-000054000000}"/>
    <cellStyle name="Normal 4" xfId="8" xr:uid="{00000000-0005-0000-0000-000055000000}"/>
    <cellStyle name="Normal_housing totals update 2005" xfId="9" xr:uid="{00000000-0005-0000-0000-000056000000}"/>
    <cellStyle name="Percent" xfId="10" builtinId="5"/>
    <cellStyle name="Percent 2" xfId="11" xr:uid="{00000000-0005-0000-0000-000058000000}"/>
    <cellStyle name="Percent 2 2" xfId="12" xr:uid="{00000000-0005-0000-0000-000059000000}"/>
    <cellStyle name="Percent 3" xfId="13" xr:uid="{00000000-0005-0000-0000-00005A000000}"/>
    <cellStyle name="Percent 4" xfId="14" xr:uid="{00000000-0005-0000-0000-00005B000000}"/>
  </cellStyles>
  <dxfs count="0"/>
  <tableStyles count="0" defaultTableStyle="TableStyleMedium9" defaultPivotStyle="PivotStyleLight16"/>
  <colors>
    <mruColors>
      <color rgb="FFBB7E2B"/>
      <color rgb="FFB5B635"/>
      <color rgb="FFBBD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5-Year</a:t>
            </a:r>
            <a:r>
              <a:rPr lang="en-US" baseline="0"/>
              <a:t> Change in Median</a:t>
            </a:r>
            <a:r>
              <a:rPr lang="en-US"/>
              <a:t> Home</a:t>
            </a:r>
            <a:r>
              <a:rPr lang="en-US" baseline="0"/>
              <a:t> Prices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'B4 Purchase Prices - State'!$I$4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'B4 Purchase Prices - State'!$A$5:$A$15</c:f>
              <c:strCache>
                <c:ptCount val="11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  <c:pt idx="10">
                  <c:v>New Hampshire</c:v>
                </c:pt>
              </c:strCache>
            </c:strRef>
          </c:cat>
          <c:val>
            <c:numRef>
              <c:f>'B4 Purchase Prices - State'!$I$5:$I$15</c:f>
            </c:numRef>
          </c:val>
          <c:extLst>
            <c:ext xmlns:c16="http://schemas.microsoft.com/office/drawing/2014/chart" uri="{C3380CC4-5D6E-409C-BE32-E72D297353CC}">
              <c16:uniqueId val="{00000000-673B-5545-84D3-F98F32EB459A}"/>
            </c:ext>
          </c:extLst>
        </c:ser>
        <c:ser>
          <c:idx val="1"/>
          <c:order val="1"/>
          <c:tx>
            <c:strRef>
              <c:f>'B4 Purchase Prices - State'!$J$4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cat>
            <c:strRef>
              <c:f>'B4 Purchase Prices - State'!$A$5:$A$15</c:f>
              <c:strCache>
                <c:ptCount val="11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  <c:pt idx="10">
                  <c:v>New Hampshire</c:v>
                </c:pt>
              </c:strCache>
            </c:strRef>
          </c:cat>
          <c:val>
            <c:numRef>
              <c:f>'B4 Purchase Prices - State'!$J$5:$J$15</c:f>
            </c:numRef>
          </c:val>
          <c:extLst>
            <c:ext xmlns:c16="http://schemas.microsoft.com/office/drawing/2014/chart" uri="{C3380CC4-5D6E-409C-BE32-E72D297353CC}">
              <c16:uniqueId val="{00000001-673B-5545-84D3-F98F32EB459A}"/>
            </c:ext>
          </c:extLst>
        </c:ser>
        <c:ser>
          <c:idx val="2"/>
          <c:order val="2"/>
          <c:tx>
            <c:strRef>
              <c:f>'B4 Purchase Prices - State'!$K$4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'B4 Purchase Prices - State'!$A$5:$A$15</c:f>
              <c:strCache>
                <c:ptCount val="11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  <c:pt idx="10">
                  <c:v>New Hampshire</c:v>
                </c:pt>
              </c:strCache>
            </c:strRef>
          </c:cat>
          <c:val>
            <c:numRef>
              <c:f>'B4 Purchase Prices - State'!$K$5:$K$15</c:f>
            </c:numRef>
          </c:val>
          <c:extLst>
            <c:ext xmlns:c16="http://schemas.microsoft.com/office/drawing/2014/chart" uri="{C3380CC4-5D6E-409C-BE32-E72D297353CC}">
              <c16:uniqueId val="{00000002-673B-5545-84D3-F98F32EB459A}"/>
            </c:ext>
          </c:extLst>
        </c:ser>
        <c:ser>
          <c:idx val="3"/>
          <c:order val="3"/>
          <c:tx>
            <c:strRef>
              <c:f>'B4 Purchase Prices - State'!$L$4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strRef>
              <c:f>'B4 Purchase Prices - State'!$A$5:$A$15</c:f>
              <c:strCache>
                <c:ptCount val="11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  <c:pt idx="10">
                  <c:v>New Hampshire</c:v>
                </c:pt>
              </c:strCache>
            </c:strRef>
          </c:cat>
          <c:val>
            <c:numRef>
              <c:f>'B4 Purchase Prices - State'!$L$5:$L$15</c:f>
            </c:numRef>
          </c:val>
          <c:extLst>
            <c:ext xmlns:c16="http://schemas.microsoft.com/office/drawing/2014/chart" uri="{C3380CC4-5D6E-409C-BE32-E72D297353CC}">
              <c16:uniqueId val="{00000003-673B-5545-84D3-F98F32EB459A}"/>
            </c:ext>
          </c:extLst>
        </c:ser>
        <c:ser>
          <c:idx val="4"/>
          <c:order val="4"/>
          <c:tx>
            <c:strRef>
              <c:f>'B4 Purchase Prices - State'!$M$4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strRef>
              <c:f>'B4 Purchase Prices - State'!$A$5:$A$15</c:f>
              <c:strCache>
                <c:ptCount val="11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  <c:pt idx="10">
                  <c:v>New Hampshire</c:v>
                </c:pt>
              </c:strCache>
            </c:strRef>
          </c:cat>
          <c:val>
            <c:numRef>
              <c:f>'B4 Purchase Prices - State'!$M$5:$M$15</c:f>
            </c:numRef>
          </c:val>
          <c:extLst>
            <c:ext xmlns:c16="http://schemas.microsoft.com/office/drawing/2014/chart" uri="{C3380CC4-5D6E-409C-BE32-E72D297353CC}">
              <c16:uniqueId val="{00000004-673B-5545-84D3-F98F32EB459A}"/>
            </c:ext>
          </c:extLst>
        </c:ser>
        <c:ser>
          <c:idx val="5"/>
          <c:order val="5"/>
          <c:tx>
            <c:strRef>
              <c:f>'B4 Purchase Prices - State'!$R$4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'B4 Purchase Prices - State'!$A$5:$A$15</c:f>
              <c:strCache>
                <c:ptCount val="11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  <c:pt idx="10">
                  <c:v>New Hampshire</c:v>
                </c:pt>
              </c:strCache>
            </c:strRef>
          </c:cat>
          <c:val>
            <c:numRef>
              <c:f>'B4 Purchase Prices - State'!$R$5:$R$15</c:f>
            </c:numRef>
          </c:val>
          <c:extLst>
            <c:ext xmlns:c16="http://schemas.microsoft.com/office/drawing/2014/chart" uri="{C3380CC4-5D6E-409C-BE32-E72D297353CC}">
              <c16:uniqueId val="{00000005-673B-5545-84D3-F98F32EB4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67883056"/>
        <c:axId val="-428046976"/>
        <c:axId val="0"/>
      </c:bar3DChart>
      <c:catAx>
        <c:axId val="-567883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428046976"/>
        <c:crosses val="autoZero"/>
        <c:auto val="1"/>
        <c:lblAlgn val="ctr"/>
        <c:lblOffset val="100"/>
        <c:noMultiLvlLbl val="0"/>
      </c:catAx>
      <c:valAx>
        <c:axId val="-428046976"/>
        <c:scaling>
          <c:orientation val="minMax"/>
        </c:scaling>
        <c:delete val="0"/>
        <c:axPos val="l"/>
        <c:majorGridlines/>
        <c:numFmt formatCode="&quot;$&quot;#,##0" sourceLinked="1"/>
        <c:majorTickMark val="out"/>
        <c:minorTickMark val="none"/>
        <c:tickLblPos val="nextTo"/>
        <c:crossAx val="-5678830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Figure B-2:</a:t>
            </a: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Average Transaction Price, All Home Sales 2008
Municipalities in Rockingham County, NH</a:t>
            </a:r>
          </a:p>
        </c:rich>
      </c:tx>
      <c:overlay val="1"/>
      <c:spPr>
        <a:solidFill>
          <a:sysClr val="window" lastClr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97737556561E-2"/>
          <c:y val="0.122249534699647"/>
          <c:w val="0.88800904977375605"/>
          <c:h val="0.574572813088342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'B5 Purchase Prices - Towns'!$A$7:$A$54</c:f>
              <c:strCache>
                <c:ptCount val="48"/>
                <c:pt idx="0">
                  <c:v>Exeter</c:v>
                </c:pt>
                <c:pt idx="1">
                  <c:v>Greenland</c:v>
                </c:pt>
                <c:pt idx="2">
                  <c:v>Hampton</c:v>
                </c:pt>
                <c:pt idx="3">
                  <c:v>Hampton Falls</c:v>
                </c:pt>
                <c:pt idx="4">
                  <c:v>Kensington</c:v>
                </c:pt>
                <c:pt idx="5">
                  <c:v>New Castle</c:v>
                </c:pt>
                <c:pt idx="6">
                  <c:v>Newfields</c:v>
                </c:pt>
                <c:pt idx="7">
                  <c:v>Newington</c:v>
                </c:pt>
                <c:pt idx="8">
                  <c:v>Newmarket</c:v>
                </c:pt>
                <c:pt idx="9">
                  <c:v>North Hampton</c:v>
                </c:pt>
                <c:pt idx="10">
                  <c:v>Portsmouth</c:v>
                </c:pt>
                <c:pt idx="11">
                  <c:v>Rye</c:v>
                </c:pt>
                <c:pt idx="12">
                  <c:v>Seabrook</c:v>
                </c:pt>
                <c:pt idx="13">
                  <c:v>South Hampton</c:v>
                </c:pt>
                <c:pt idx="14">
                  <c:v>Stratham</c:v>
                </c:pt>
                <c:pt idx="15">
                  <c:v>CEDS Eastern Towns</c:v>
                </c:pt>
                <c:pt idx="16">
                  <c:v>Atkinson</c:v>
                </c:pt>
                <c:pt idx="17">
                  <c:v>Auburn</c:v>
                </c:pt>
                <c:pt idx="18">
                  <c:v>Brentwood</c:v>
                </c:pt>
                <c:pt idx="19">
                  <c:v>Candia</c:v>
                </c:pt>
                <c:pt idx="20">
                  <c:v>Chester</c:v>
                </c:pt>
                <c:pt idx="21">
                  <c:v>Danville</c:v>
                </c:pt>
                <c:pt idx="22">
                  <c:v>Deerfield</c:v>
                </c:pt>
                <c:pt idx="23">
                  <c:v>Epping</c:v>
                </c:pt>
                <c:pt idx="24">
                  <c:v>Fremont</c:v>
                </c:pt>
                <c:pt idx="25">
                  <c:v>Hampstead</c:v>
                </c:pt>
                <c:pt idx="26">
                  <c:v>Kingston</c:v>
                </c:pt>
                <c:pt idx="27">
                  <c:v>Newton</c:v>
                </c:pt>
                <c:pt idx="28">
                  <c:v>Northwood</c:v>
                </c:pt>
                <c:pt idx="29">
                  <c:v>Nottingham</c:v>
                </c:pt>
                <c:pt idx="30">
                  <c:v>Plaistow</c:v>
                </c:pt>
                <c:pt idx="31">
                  <c:v>Raymond</c:v>
                </c:pt>
                <c:pt idx="32">
                  <c:v>Sandown</c:v>
                </c:pt>
                <c:pt idx="33">
                  <c:v>CEDS Central Towns</c:v>
                </c:pt>
                <c:pt idx="34">
                  <c:v>Derry</c:v>
                </c:pt>
                <c:pt idx="35">
                  <c:v>Hudson</c:v>
                </c:pt>
                <c:pt idx="36">
                  <c:v>Litchfield</c:v>
                </c:pt>
                <c:pt idx="37">
                  <c:v>Londonderry</c:v>
                </c:pt>
                <c:pt idx="38">
                  <c:v>Merrimack</c:v>
                </c:pt>
                <c:pt idx="39">
                  <c:v>Nashua</c:v>
                </c:pt>
                <c:pt idx="40">
                  <c:v>Pelham</c:v>
                </c:pt>
                <c:pt idx="41">
                  <c:v>Salem</c:v>
                </c:pt>
                <c:pt idx="42">
                  <c:v>Windham</c:v>
                </c:pt>
                <c:pt idx="43">
                  <c:v>CEDS Western Towns</c:v>
                </c:pt>
                <c:pt idx="44">
                  <c:v>REDC CEDS Region</c:v>
                </c:pt>
                <c:pt idx="45">
                  <c:v>Hillsborough County</c:v>
                </c:pt>
                <c:pt idx="46">
                  <c:v>Rockingham County</c:v>
                </c:pt>
                <c:pt idx="47">
                  <c:v>New Hamsphire</c:v>
                </c:pt>
              </c:strCache>
            </c:strRef>
          </c:cat>
          <c:val>
            <c:numRef>
              <c:f>'B5 Purchase Prices - Towns'!$B$7:$B$54</c:f>
            </c:numRef>
          </c:val>
          <c:extLst>
            <c:ext xmlns:c16="http://schemas.microsoft.com/office/drawing/2014/chart" uri="{C3380CC4-5D6E-409C-BE32-E72D297353CC}">
              <c16:uniqueId val="{00000000-DD89-B947-8E0E-DB9454DC6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558059616"/>
        <c:axId val="-558859536"/>
      </c:barChart>
      <c:catAx>
        <c:axId val="-55805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55885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8859536"/>
        <c:scaling>
          <c:orientation val="minMax"/>
          <c:max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55805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99" r="0.75000000000000699" t="1" header="0.5" footer="0.5"/>
    <c:pageSetup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Figure B-2:</a:t>
            </a: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Average Transaction Price, All Home Sales 2008
Municipalities in Rockingham County, NH</a:t>
            </a:r>
          </a:p>
        </c:rich>
      </c:tx>
      <c:overlay val="1"/>
      <c:spPr>
        <a:solidFill>
          <a:sysClr val="window" lastClr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97737556561E-2"/>
          <c:y val="0.122249534699647"/>
          <c:w val="0.88800904977375605"/>
          <c:h val="0.574572813088342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'B5 Purchase Prices - Towns'!$A$7:$A$54</c:f>
              <c:strCache>
                <c:ptCount val="48"/>
                <c:pt idx="0">
                  <c:v>Exeter</c:v>
                </c:pt>
                <c:pt idx="1">
                  <c:v>Greenland</c:v>
                </c:pt>
                <c:pt idx="2">
                  <c:v>Hampton</c:v>
                </c:pt>
                <c:pt idx="3">
                  <c:v>Hampton Falls</c:v>
                </c:pt>
                <c:pt idx="4">
                  <c:v>Kensington</c:v>
                </c:pt>
                <c:pt idx="5">
                  <c:v>New Castle</c:v>
                </c:pt>
                <c:pt idx="6">
                  <c:v>Newfields</c:v>
                </c:pt>
                <c:pt idx="7">
                  <c:v>Newington</c:v>
                </c:pt>
                <c:pt idx="8">
                  <c:v>Newmarket</c:v>
                </c:pt>
                <c:pt idx="9">
                  <c:v>North Hampton</c:v>
                </c:pt>
                <c:pt idx="10">
                  <c:v>Portsmouth</c:v>
                </c:pt>
                <c:pt idx="11">
                  <c:v>Rye</c:v>
                </c:pt>
                <c:pt idx="12">
                  <c:v>Seabrook</c:v>
                </c:pt>
                <c:pt idx="13">
                  <c:v>South Hampton</c:v>
                </c:pt>
                <c:pt idx="14">
                  <c:v>Stratham</c:v>
                </c:pt>
                <c:pt idx="15">
                  <c:v>CEDS Eastern Towns</c:v>
                </c:pt>
                <c:pt idx="16">
                  <c:v>Atkinson</c:v>
                </c:pt>
                <c:pt idx="17">
                  <c:v>Auburn</c:v>
                </c:pt>
                <c:pt idx="18">
                  <c:v>Brentwood</c:v>
                </c:pt>
                <c:pt idx="19">
                  <c:v>Candia</c:v>
                </c:pt>
                <c:pt idx="20">
                  <c:v>Chester</c:v>
                </c:pt>
                <c:pt idx="21">
                  <c:v>Danville</c:v>
                </c:pt>
                <c:pt idx="22">
                  <c:v>Deerfield</c:v>
                </c:pt>
                <c:pt idx="23">
                  <c:v>Epping</c:v>
                </c:pt>
                <c:pt idx="24">
                  <c:v>Fremont</c:v>
                </c:pt>
                <c:pt idx="25">
                  <c:v>Hampstead</c:v>
                </c:pt>
                <c:pt idx="26">
                  <c:v>Kingston</c:v>
                </c:pt>
                <c:pt idx="27">
                  <c:v>Newton</c:v>
                </c:pt>
                <c:pt idx="28">
                  <c:v>Northwood</c:v>
                </c:pt>
                <c:pt idx="29">
                  <c:v>Nottingham</c:v>
                </c:pt>
                <c:pt idx="30">
                  <c:v>Plaistow</c:v>
                </c:pt>
                <c:pt idx="31">
                  <c:v>Raymond</c:v>
                </c:pt>
                <c:pt idx="32">
                  <c:v>Sandown</c:v>
                </c:pt>
                <c:pt idx="33">
                  <c:v>CEDS Central Towns</c:v>
                </c:pt>
                <c:pt idx="34">
                  <c:v>Derry</c:v>
                </c:pt>
                <c:pt idx="35">
                  <c:v>Hudson</c:v>
                </c:pt>
                <c:pt idx="36">
                  <c:v>Litchfield</c:v>
                </c:pt>
                <c:pt idx="37">
                  <c:v>Londonderry</c:v>
                </c:pt>
                <c:pt idx="38">
                  <c:v>Merrimack</c:v>
                </c:pt>
                <c:pt idx="39">
                  <c:v>Nashua</c:v>
                </c:pt>
                <c:pt idx="40">
                  <c:v>Pelham</c:v>
                </c:pt>
                <c:pt idx="41">
                  <c:v>Salem</c:v>
                </c:pt>
                <c:pt idx="42">
                  <c:v>Windham</c:v>
                </c:pt>
                <c:pt idx="43">
                  <c:v>CEDS Western Towns</c:v>
                </c:pt>
                <c:pt idx="44">
                  <c:v>REDC CEDS Region</c:v>
                </c:pt>
                <c:pt idx="45">
                  <c:v>Hillsborough County</c:v>
                </c:pt>
                <c:pt idx="46">
                  <c:v>Rockingham County</c:v>
                </c:pt>
                <c:pt idx="47">
                  <c:v>New Hamsphire</c:v>
                </c:pt>
              </c:strCache>
            </c:strRef>
          </c:cat>
          <c:val>
            <c:numRef>
              <c:f>'B5 Purchase Prices - Towns'!$B$7:$B$54</c:f>
            </c:numRef>
          </c:val>
          <c:extLst>
            <c:ext xmlns:c16="http://schemas.microsoft.com/office/drawing/2014/chart" uri="{C3380CC4-5D6E-409C-BE32-E72D297353CC}">
              <c16:uniqueId val="{00000000-B0B8-9344-BE0F-E6BC9F5B3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558262240"/>
        <c:axId val="-558420128"/>
      </c:barChart>
      <c:catAx>
        <c:axId val="-55826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55842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58420128"/>
        <c:scaling>
          <c:orientation val="minMax"/>
          <c:max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558262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799" r="0.75000000000000799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Figure B-2:</a:t>
            </a: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Average Transaction Price, All Home Sales 2008
Municipalities in Rockingham County, NH</a:t>
            </a:r>
          </a:p>
        </c:rich>
      </c:tx>
      <c:overlay val="1"/>
      <c:spPr>
        <a:solidFill>
          <a:sysClr val="window" lastClr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97737556561E-2"/>
          <c:y val="0.122249534699647"/>
          <c:w val="0.88800904977375605"/>
          <c:h val="0.574572813088342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'B5 Purchase Prices - Towns'!$A$7:$A$54</c:f>
              <c:strCache>
                <c:ptCount val="48"/>
                <c:pt idx="0">
                  <c:v>Exeter</c:v>
                </c:pt>
                <c:pt idx="1">
                  <c:v>Greenland</c:v>
                </c:pt>
                <c:pt idx="2">
                  <c:v>Hampton</c:v>
                </c:pt>
                <c:pt idx="3">
                  <c:v>Hampton Falls</c:v>
                </c:pt>
                <c:pt idx="4">
                  <c:v>Kensington</c:v>
                </c:pt>
                <c:pt idx="5">
                  <c:v>New Castle</c:v>
                </c:pt>
                <c:pt idx="6">
                  <c:v>Newfields</c:v>
                </c:pt>
                <c:pt idx="7">
                  <c:v>Newington</c:v>
                </c:pt>
                <c:pt idx="8">
                  <c:v>Newmarket</c:v>
                </c:pt>
                <c:pt idx="9">
                  <c:v>North Hampton</c:v>
                </c:pt>
                <c:pt idx="10">
                  <c:v>Portsmouth</c:v>
                </c:pt>
                <c:pt idx="11">
                  <c:v>Rye</c:v>
                </c:pt>
                <c:pt idx="12">
                  <c:v>Seabrook</c:v>
                </c:pt>
                <c:pt idx="13">
                  <c:v>South Hampton</c:v>
                </c:pt>
                <c:pt idx="14">
                  <c:v>Stratham</c:v>
                </c:pt>
                <c:pt idx="15">
                  <c:v>CEDS Eastern Towns</c:v>
                </c:pt>
                <c:pt idx="16">
                  <c:v>Atkinson</c:v>
                </c:pt>
                <c:pt idx="17">
                  <c:v>Auburn</c:v>
                </c:pt>
                <c:pt idx="18">
                  <c:v>Brentwood</c:v>
                </c:pt>
                <c:pt idx="19">
                  <c:v>Candia</c:v>
                </c:pt>
                <c:pt idx="20">
                  <c:v>Chester</c:v>
                </c:pt>
                <c:pt idx="21">
                  <c:v>Danville</c:v>
                </c:pt>
                <c:pt idx="22">
                  <c:v>Deerfield</c:v>
                </c:pt>
                <c:pt idx="23">
                  <c:v>Epping</c:v>
                </c:pt>
                <c:pt idx="24">
                  <c:v>Fremont</c:v>
                </c:pt>
                <c:pt idx="25">
                  <c:v>Hampstead</c:v>
                </c:pt>
                <c:pt idx="26">
                  <c:v>Kingston</c:v>
                </c:pt>
                <c:pt idx="27">
                  <c:v>Newton</c:v>
                </c:pt>
                <c:pt idx="28">
                  <c:v>Northwood</c:v>
                </c:pt>
                <c:pt idx="29">
                  <c:v>Nottingham</c:v>
                </c:pt>
                <c:pt idx="30">
                  <c:v>Plaistow</c:v>
                </c:pt>
                <c:pt idx="31">
                  <c:v>Raymond</c:v>
                </c:pt>
                <c:pt idx="32">
                  <c:v>Sandown</c:v>
                </c:pt>
                <c:pt idx="33">
                  <c:v>CEDS Central Towns</c:v>
                </c:pt>
                <c:pt idx="34">
                  <c:v>Derry</c:v>
                </c:pt>
                <c:pt idx="35">
                  <c:v>Hudson</c:v>
                </c:pt>
                <c:pt idx="36">
                  <c:v>Litchfield</c:v>
                </c:pt>
                <c:pt idx="37">
                  <c:v>Londonderry</c:v>
                </c:pt>
                <c:pt idx="38">
                  <c:v>Merrimack</c:v>
                </c:pt>
                <c:pt idx="39">
                  <c:v>Nashua</c:v>
                </c:pt>
                <c:pt idx="40">
                  <c:v>Pelham</c:v>
                </c:pt>
                <c:pt idx="41">
                  <c:v>Salem</c:v>
                </c:pt>
                <c:pt idx="42">
                  <c:v>Windham</c:v>
                </c:pt>
                <c:pt idx="43">
                  <c:v>CEDS Western Towns</c:v>
                </c:pt>
                <c:pt idx="44">
                  <c:v>REDC CEDS Region</c:v>
                </c:pt>
                <c:pt idx="45">
                  <c:v>Hillsborough County</c:v>
                </c:pt>
                <c:pt idx="46">
                  <c:v>Rockingham County</c:v>
                </c:pt>
                <c:pt idx="47">
                  <c:v>New Hamsphire</c:v>
                </c:pt>
              </c:strCache>
            </c:strRef>
          </c:cat>
          <c:val>
            <c:numRef>
              <c:f>'B5 Purchase Prices - Towns'!$B$7:$B$54</c:f>
            </c:numRef>
          </c:val>
          <c:extLst>
            <c:ext xmlns:c16="http://schemas.microsoft.com/office/drawing/2014/chart" uri="{C3380CC4-5D6E-409C-BE32-E72D297353CC}">
              <c16:uniqueId val="{00000000-FEF8-7E40-A447-0DE35B5AD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567670560"/>
        <c:axId val="-567404768"/>
      </c:barChart>
      <c:catAx>
        <c:axId val="-56767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56740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7404768"/>
        <c:scaling>
          <c:orientation val="minMax"/>
          <c:max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567670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799" r="0.75000000000000799" t="1" header="0.5" footer="0.5"/>
    <c:pageSetup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7993744976366E-2"/>
          <c:y val="0.16082804388639099"/>
          <c:w val="0.68435276504805198"/>
          <c:h val="0.7536349516724389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Housing Prices for Text'!$I$17</c:f>
              <c:strCache>
                <c:ptCount val="1"/>
                <c:pt idx="0">
                  <c:v>% Existing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 Housing Prices for Text'!$H$18:$H$20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'2012 Housing Prices for Text'!$I$18:$I$20</c:f>
              <c:numCache>
                <c:formatCode>0%</c:formatCode>
                <c:ptCount val="3"/>
                <c:pt idx="0">
                  <c:v>0.91381668946648431</c:v>
                </c:pt>
                <c:pt idx="1">
                  <c:v>0.80135135135135138</c:v>
                </c:pt>
                <c:pt idx="2">
                  <c:v>0.90557667934093788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E-E44A-9852-95C752484190}"/>
            </c:ext>
          </c:extLst>
        </c:ser>
        <c:ser>
          <c:idx val="1"/>
          <c:order val="1"/>
          <c:tx>
            <c:strRef>
              <c:f>'2012 Housing Prices for Text'!$J$17</c:f>
              <c:strCache>
                <c:ptCount val="1"/>
                <c:pt idx="0">
                  <c:v>% New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 Housing Prices for Text'!$H$18:$H$20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'2012 Housing Prices for Text'!$J$18:$J$20</c:f>
              <c:numCache>
                <c:formatCode>0%</c:formatCode>
                <c:ptCount val="3"/>
                <c:pt idx="0">
                  <c:v>8.6183310533515731E-2</c:v>
                </c:pt>
                <c:pt idx="1">
                  <c:v>0.19864864864864865</c:v>
                </c:pt>
                <c:pt idx="2">
                  <c:v>9.4423320659062102E-2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3E-E44A-9852-95C75248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565178416"/>
        <c:axId val="-564239904"/>
      </c:barChart>
      <c:catAx>
        <c:axId val="-565178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4239904"/>
        <c:crosses val="autoZero"/>
        <c:auto val="1"/>
        <c:lblAlgn val="ctr"/>
        <c:lblOffset val="100"/>
        <c:noMultiLvlLbl val="0"/>
      </c:catAx>
      <c:valAx>
        <c:axId val="-5642399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565178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" l="0.70000000000000195" r="0.70000000000000195" t="0.750000000000002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Housing and Employment Growth for the </a:t>
            </a:r>
          </a:p>
          <a:p>
            <a:pPr>
              <a:defRPr sz="1600"/>
            </a:pPr>
            <a:r>
              <a:rPr lang="en-US" sz="1600"/>
              <a:t>REDC CEDS Region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8501603966171206E-2"/>
          <c:y val="9.8441223269654696E-2"/>
          <c:w val="0.82484558180227396"/>
          <c:h val="0.78986914007437403"/>
        </c:manualLayout>
      </c:layout>
      <c:scatterChart>
        <c:scatterStyle val="lineMarker"/>
        <c:varyColors val="0"/>
        <c:ser>
          <c:idx val="0"/>
          <c:order val="0"/>
          <c:tx>
            <c:strRef>
              <c:f>'for text 2'!$B$3</c:f>
              <c:strCache>
                <c:ptCount val="1"/>
                <c:pt idx="0">
                  <c:v>NHOEP Housing Estimates</c:v>
                </c:pt>
              </c:strCache>
            </c:strRef>
          </c:tx>
          <c:xVal>
            <c:numRef>
              <c:f>'for text 2'!$B$5:$J$5</c:f>
              <c:numCache>
                <c:formatCode>General</c:formatCode>
                <c:ptCount val="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</c:numCache>
            </c:numRef>
          </c:xVal>
          <c:yVal>
            <c:numRef>
              <c:f>'for text 2'!$B$53:$J$53</c:f>
              <c:numCache>
                <c:formatCode>#,##0</c:formatCode>
                <c:ptCount val="9"/>
                <c:pt idx="0">
                  <c:v>115087</c:v>
                </c:pt>
                <c:pt idx="1">
                  <c:v>116663</c:v>
                </c:pt>
                <c:pt idx="2">
                  <c:v>118242</c:v>
                </c:pt>
                <c:pt idx="3">
                  <c:v>120313</c:v>
                </c:pt>
                <c:pt idx="4">
                  <c:v>122332</c:v>
                </c:pt>
                <c:pt idx="5">
                  <c:v>123915</c:v>
                </c:pt>
                <c:pt idx="6">
                  <c:v>124859</c:v>
                </c:pt>
                <c:pt idx="7">
                  <c:v>125592</c:v>
                </c:pt>
                <c:pt idx="8">
                  <c:v>126261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B9-3943-AF9B-88803ECD63F2}"/>
            </c:ext>
          </c:extLst>
        </c:ser>
        <c:ser>
          <c:idx val="1"/>
          <c:order val="1"/>
          <c:tx>
            <c:strRef>
              <c:f>'for text 2'!$K$3</c:f>
              <c:strCache>
                <c:ptCount val="1"/>
                <c:pt idx="0">
                  <c:v>NHOEP Population Estimates</c:v>
                </c:pt>
              </c:strCache>
            </c:strRef>
          </c:tx>
          <c:xVal>
            <c:numRef>
              <c:f>'for text 2'!$K$5:$S$5</c:f>
            </c:numRef>
          </c:xVal>
          <c:yVal>
            <c:numRef>
              <c:f>'for text 2'!$K$51:$S$51</c:f>
            </c:numRef>
          </c:yVal>
          <c:smooth val="0"/>
          <c:extLst>
            <c:ext xmlns:c16="http://schemas.microsoft.com/office/drawing/2014/chart" uri="{C3380CC4-5D6E-409C-BE32-E72D297353CC}">
              <c16:uniqueId val="{00000001-DBB9-3943-AF9B-88803ECD63F2}"/>
            </c:ext>
          </c:extLst>
        </c:ser>
        <c:ser>
          <c:idx val="2"/>
          <c:order val="2"/>
          <c:tx>
            <c:strRef>
              <c:f>'for text 2'!$T$3</c:f>
              <c:strCache>
                <c:ptCount val="1"/>
                <c:pt idx="0">
                  <c:v>Avg. Annual Employment</c:v>
                </c:pt>
              </c:strCache>
            </c:strRef>
          </c:tx>
          <c:xVal>
            <c:numRef>
              <c:f>'for text 2'!$T$4:$X$4</c:f>
              <c:numCache>
                <c:formatCode>General</c:formatCode>
                <c:ptCount val="5"/>
                <c:pt idx="0">
                  <c:v>2000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</c:numCache>
            </c:numRef>
          </c:xVal>
          <c:yVal>
            <c:numRef>
              <c:f>'for text 2'!$T$51:$X$51</c:f>
              <c:numCache>
                <c:formatCode>#,##0</c:formatCode>
                <c:ptCount val="5"/>
                <c:pt idx="0">
                  <c:v>210941</c:v>
                </c:pt>
                <c:pt idx="1">
                  <c:v>217175</c:v>
                </c:pt>
                <c:pt idx="2">
                  <c:v>218500</c:v>
                </c:pt>
                <c:pt idx="3">
                  <c:v>220735</c:v>
                </c:pt>
                <c:pt idx="4">
                  <c:v>216788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BB9-3943-AF9B-88803ECD6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393651088"/>
        <c:axId val="-393423376"/>
      </c:scatterChart>
      <c:valAx>
        <c:axId val="-39365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393423376"/>
        <c:crosses val="autoZero"/>
        <c:crossBetween val="midCat"/>
      </c:valAx>
      <c:valAx>
        <c:axId val="-3934233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-39365108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5137955672208203"/>
          <c:y val="0.66045895925306397"/>
          <c:w val="0.30178303293483699"/>
          <c:h val="0.14141081382969301"/>
        </c:manualLayout>
      </c:layout>
      <c:overlay val="1"/>
    </c:legend>
    <c:plotVisOnly val="1"/>
    <c:dispBlanksAs val="gap"/>
    <c:showDLblsOverMax val="0"/>
  </c:chart>
  <c:printSettings>
    <c:headerFooter/>
    <c:pageMargins b="0.750000000000003" l="0.70000000000000195" r="0.70000000000000195" t="0.750000000000003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98947025113007E-2"/>
          <c:y val="3.1530048828396003E-2"/>
          <c:w val="0.88324387705974705"/>
          <c:h val="0.82800356351582405"/>
        </c:manualLayout>
      </c:layout>
      <c:barChart>
        <c:barDir val="col"/>
        <c:grouping val="clustered"/>
        <c:varyColors val="0"/>
        <c:ser>
          <c:idx val="0"/>
          <c:order val="0"/>
          <c:tx>
            <c:v>2000-2007 Annual Growth Rate</c:v>
          </c:tx>
          <c:invertIfNegative val="0"/>
          <c:cat>
            <c:strRef>
              <c:f>'2011 Table 6&amp;7'!$A$16:$A$22</c:f>
              <c:strCache>
                <c:ptCount val="7"/>
                <c:pt idx="0">
                  <c:v>CEDS Eastern Subregion</c:v>
                </c:pt>
                <c:pt idx="1">
                  <c:v>CEDS Central Subregion 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State of NH</c:v>
                </c:pt>
              </c:strCache>
            </c:strRef>
          </c:cat>
          <c:val>
            <c:numRef>
              <c:f>'2011 Table 6&amp;7'!$AJ$16:$AJ$22</c:f>
              <c:numCache>
                <c:formatCode>0.0%</c:formatCode>
                <c:ptCount val="7"/>
                <c:pt idx="0">
                  <c:v>1.0316159791113222E-2</c:v>
                </c:pt>
                <c:pt idx="1">
                  <c:v>1.6732623282749826E-2</c:v>
                </c:pt>
                <c:pt idx="2">
                  <c:v>1.0231400606155905E-2</c:v>
                </c:pt>
                <c:pt idx="3">
                  <c:v>1.1534596437749345E-2</c:v>
                </c:pt>
                <c:pt idx="4">
                  <c:v>1.1578102471820229E-2</c:v>
                </c:pt>
                <c:pt idx="5">
                  <c:v>1.2556781675669537E-2</c:v>
                </c:pt>
                <c:pt idx="6">
                  <c:v>1.2924407200443966E-2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BB-4849-AC1E-F98185E19F14}"/>
            </c:ext>
          </c:extLst>
        </c:ser>
        <c:ser>
          <c:idx val="1"/>
          <c:order val="1"/>
          <c:tx>
            <c:v>2008-2009 Annual Growth Rate</c:v>
          </c:tx>
          <c:invertIfNegative val="0"/>
          <c:val>
            <c:numRef>
              <c:f>'2011 Table 6&amp;7'!$AJ$4:$AJ$10</c:f>
              <c:numCache>
                <c:formatCode>0.0%</c:formatCode>
                <c:ptCount val="7"/>
                <c:pt idx="0">
                  <c:v>1.895831209866472E-3</c:v>
                </c:pt>
                <c:pt idx="1">
                  <c:v>6.2777923097043775E-3</c:v>
                </c:pt>
                <c:pt idx="2">
                  <c:v>3.8209234548165494E-3</c:v>
                </c:pt>
                <c:pt idx="3">
                  <c:v>3.8182411864460253E-3</c:v>
                </c:pt>
                <c:pt idx="4">
                  <c:v>2.9409095034946819E-3</c:v>
                </c:pt>
                <c:pt idx="5">
                  <c:v>3.4214840687147863E-3</c:v>
                </c:pt>
                <c:pt idx="6">
                  <c:v>3.5452902624335536E-3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BB-4849-AC1E-F98185E19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03091264"/>
        <c:axId val="-463741072"/>
      </c:barChart>
      <c:catAx>
        <c:axId val="-60309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463741072"/>
        <c:crosses val="autoZero"/>
        <c:auto val="1"/>
        <c:lblAlgn val="ctr"/>
        <c:lblOffset val="100"/>
        <c:noMultiLvlLbl val="0"/>
      </c:catAx>
      <c:valAx>
        <c:axId val="-46374107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-603091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969528956810196"/>
          <c:y val="0.11921789593353101"/>
          <c:w val="0.28676497538399498"/>
          <c:h val="0.1027073417907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3" l="0.70000000000000195" r="0.70000000000000195" t="0.750000000000003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'2011-2012 Table- home prices'!$AH$2</c:f>
              <c:strCache>
                <c:ptCount val="1"/>
                <c:pt idx="0">
                  <c:v>new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'2011-2012 Table- home prices'!$AF$3:$AF$5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'2011-2012 Table- home prices'!$AA$3:$AA$5</c:f>
              <c:numCache>
                <c:formatCode>0</c:formatCode>
                <c:ptCount val="3"/>
                <c:pt idx="0">
                  <c:v>94</c:v>
                </c:pt>
                <c:pt idx="1">
                  <c:v>155</c:v>
                </c:pt>
                <c:pt idx="2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2-6A48-A5E3-A303BCF06CBD}"/>
            </c:ext>
          </c:extLst>
        </c:ser>
        <c:ser>
          <c:idx val="2"/>
          <c:order val="1"/>
          <c:tx>
            <c:strRef>
              <c:f>'2011-2012 Table- home prices'!$AI$2</c:f>
              <c:strCache>
                <c:ptCount val="1"/>
                <c:pt idx="0">
                  <c:v>existing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'2011-2012 Table- home prices'!$AF$3:$AF$5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'2011-2012 Table- home prices'!$Y$3:$Y$5</c:f>
              <c:numCache>
                <c:formatCode>0</c:formatCode>
                <c:ptCount val="3"/>
                <c:pt idx="0">
                  <c:v>824</c:v>
                </c:pt>
                <c:pt idx="1">
                  <c:v>720</c:v>
                </c:pt>
                <c:pt idx="2">
                  <c:v>1840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C2-6A48-A5E3-A303BCF06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05398400"/>
        <c:axId val="-605464128"/>
      </c:barChart>
      <c:catAx>
        <c:axId val="-605398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605464128"/>
        <c:crosses val="autoZero"/>
        <c:auto val="1"/>
        <c:lblAlgn val="ctr"/>
        <c:lblOffset val="100"/>
        <c:noMultiLvlLbl val="0"/>
      </c:catAx>
      <c:valAx>
        <c:axId val="-605464128"/>
        <c:scaling>
          <c:orientation val="minMax"/>
          <c:max val="2100"/>
          <c:min val="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-6053984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3" l="0.70000000000000195" r="0.70000000000000195" t="0.750000000000003" header="0.3" footer="0.3"/>
    <c:pageSetup orientation="portrait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2017 Housing</a:t>
            </a:r>
            <a:r>
              <a:rPr lang="en-US" baseline="0"/>
              <a:t> Purchase Prices, All Homes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'for 2018 text'!$L$3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12-974C-8237-69856641483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612-974C-8237-698566414833}"/>
              </c:ext>
            </c:extLst>
          </c:dPt>
          <c:cat>
            <c:strRef>
              <c:f>'for 2018 text'!$A$4:$A$13</c:f>
              <c:strCache>
                <c:ptCount val="10"/>
                <c:pt idx="0">
                  <c:v>Hillsborough County</c:v>
                </c:pt>
                <c:pt idx="1">
                  <c:v>Rockingham County</c:v>
                </c:pt>
                <c:pt idx="2">
                  <c:v>Belknap County</c:v>
                </c:pt>
                <c:pt idx="3">
                  <c:v>Carroll County</c:v>
                </c:pt>
                <c:pt idx="4">
                  <c:v>Cheshire County</c:v>
                </c:pt>
                <c:pt idx="5">
                  <c:v>Coos County</c:v>
                </c:pt>
                <c:pt idx="6">
                  <c:v>Grafton County</c:v>
                </c:pt>
                <c:pt idx="7">
                  <c:v>Merrimack County</c:v>
                </c:pt>
                <c:pt idx="8">
                  <c:v>Strafford County</c:v>
                </c:pt>
                <c:pt idx="9">
                  <c:v>Sullivan County</c:v>
                </c:pt>
              </c:strCache>
            </c:strRef>
          </c:cat>
          <c:val>
            <c:numRef>
              <c:f>'for 2018 text'!$L$4:$L$13</c:f>
              <c:numCache>
                <c:formatCode>"$"#,##0</c:formatCode>
                <c:ptCount val="10"/>
                <c:pt idx="0">
                  <c:v>250000</c:v>
                </c:pt>
                <c:pt idx="1">
                  <c:v>314000</c:v>
                </c:pt>
                <c:pt idx="2">
                  <c:v>205000</c:v>
                </c:pt>
                <c:pt idx="3">
                  <c:v>217000</c:v>
                </c:pt>
                <c:pt idx="4">
                  <c:v>178000</c:v>
                </c:pt>
                <c:pt idx="5">
                  <c:v>105000</c:v>
                </c:pt>
                <c:pt idx="6">
                  <c:v>185000</c:v>
                </c:pt>
                <c:pt idx="7">
                  <c:v>228000</c:v>
                </c:pt>
                <c:pt idx="8">
                  <c:v>229933</c:v>
                </c:pt>
                <c:pt idx="9">
                  <c:v>159000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12-974C-8237-698566414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overlap val="-27"/>
        <c:axId val="1015710720"/>
        <c:axId val="971633840"/>
      </c:barChart>
      <c:catAx>
        <c:axId val="101571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1633840"/>
        <c:crosses val="autoZero"/>
        <c:auto val="1"/>
        <c:lblAlgn val="ctr"/>
        <c:lblOffset val="100"/>
        <c:noMultiLvlLbl val="0"/>
      </c:catAx>
      <c:valAx>
        <c:axId val="97163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5710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372534</xdr:colOff>
      <xdr:row>1</xdr:row>
      <xdr:rowOff>25400</xdr:rowOff>
    </xdr:from>
    <xdr:to>
      <xdr:col>36</xdr:col>
      <xdr:colOff>152400</xdr:colOff>
      <xdr:row>17</xdr:row>
      <xdr:rowOff>135466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57</xdr:row>
      <xdr:rowOff>76200</xdr:rowOff>
    </xdr:from>
    <xdr:to>
      <xdr:col>9</xdr:col>
      <xdr:colOff>647700</xdr:colOff>
      <xdr:row>82</xdr:row>
      <xdr:rowOff>104775</xdr:rowOff>
    </xdr:to>
    <xdr:graphicFrame macro="">
      <xdr:nvGraphicFramePr>
        <xdr:cNvPr id="4097" name="Chart 1">
          <a:extLst>
            <a:ext uri="{FF2B5EF4-FFF2-40B4-BE49-F238E27FC236}">
              <a16:creationId xmlns:a16="http://schemas.microsoft.com/office/drawing/2014/main" id="{00000000-0008-0000-07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57</xdr:row>
      <xdr:rowOff>76200</xdr:rowOff>
    </xdr:from>
    <xdr:to>
      <xdr:col>19</xdr:col>
      <xdr:colOff>647700</xdr:colOff>
      <xdr:row>82</xdr:row>
      <xdr:rowOff>104775</xdr:rowOff>
    </xdr:to>
    <xdr:graphicFrame macro="">
      <xdr:nvGraphicFramePr>
        <xdr:cNvPr id="4098" name="Chart 2">
          <a:extLst>
            <a:ext uri="{FF2B5EF4-FFF2-40B4-BE49-F238E27FC236}">
              <a16:creationId xmlns:a16="http://schemas.microsoft.com/office/drawing/2014/main" id="{00000000-0008-0000-0700-000002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57</xdr:row>
      <xdr:rowOff>76200</xdr:rowOff>
    </xdr:from>
    <xdr:to>
      <xdr:col>29</xdr:col>
      <xdr:colOff>647700</xdr:colOff>
      <xdr:row>82</xdr:row>
      <xdr:rowOff>104775</xdr:rowOff>
    </xdr:to>
    <xdr:graphicFrame macro="">
      <xdr:nvGraphicFramePr>
        <xdr:cNvPr id="4099" name="Chart 3">
          <a:extLst>
            <a:ext uri="{FF2B5EF4-FFF2-40B4-BE49-F238E27FC236}">
              <a16:creationId xmlns:a16="http://schemas.microsoft.com/office/drawing/2014/main" id="{00000000-0008-0000-0700-000003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285749</xdr:colOff>
      <xdr:row>15</xdr:row>
      <xdr:rowOff>80961</xdr:rowOff>
    </xdr:from>
    <xdr:to>
      <xdr:col>20</xdr:col>
      <xdr:colOff>495299</xdr:colOff>
      <xdr:row>35</xdr:row>
      <xdr:rowOff>114299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0.11466</cdr:x>
      <cdr:y>0.08579</cdr:y>
    </cdr:from>
    <cdr:to>
      <cdr:x>0.25689</cdr:x>
      <cdr:y>0.14725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52477" y="319089"/>
          <a:ext cx="9334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+mn-lt"/>
              <a:cs typeface="Arial" pitchFamily="34" charset="0"/>
            </a:rPr>
            <a:t>Total Sales:</a:t>
          </a:r>
          <a:r>
            <a:rPr lang="en-US" sz="900" baseline="0">
              <a:latin typeface="+mn-lt"/>
              <a:cs typeface="Arial" pitchFamily="34" charset="0"/>
            </a:rPr>
            <a:t> 731</a:t>
          </a:r>
          <a:endParaRPr lang="en-US" sz="900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0.34156</cdr:x>
      <cdr:y>0.0828</cdr:y>
    </cdr:from>
    <cdr:to>
      <cdr:x>0.48379</cdr:x>
      <cdr:y>0.14426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241550" y="307975"/>
          <a:ext cx="9334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+mn-lt"/>
              <a:cs typeface="Arial" pitchFamily="34" charset="0"/>
            </a:rPr>
            <a:t>Total Sales:</a:t>
          </a:r>
          <a:r>
            <a:rPr lang="en-US" sz="900" baseline="0">
              <a:latin typeface="+mn-lt"/>
              <a:cs typeface="Arial" pitchFamily="34" charset="0"/>
            </a:rPr>
            <a:t> 740</a:t>
          </a:r>
          <a:endParaRPr lang="en-US" sz="900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0.56507</cdr:x>
      <cdr:y>0.08792</cdr:y>
    </cdr:from>
    <cdr:to>
      <cdr:x>0.72424</cdr:x>
      <cdr:y>0.15237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708400" y="327025"/>
          <a:ext cx="1044576" cy="2397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+mn-lt"/>
              <a:cs typeface="Arial" pitchFamily="34" charset="0"/>
            </a:rPr>
            <a:t>Total Sales:</a:t>
          </a:r>
          <a:r>
            <a:rPr lang="en-US" sz="900" baseline="0">
              <a:latin typeface="+mn-lt"/>
              <a:cs typeface="Arial" pitchFamily="34" charset="0"/>
            </a:rPr>
            <a:t> 1578</a:t>
          </a:r>
          <a:endParaRPr lang="en-US" sz="900">
            <a:latin typeface="+mn-lt"/>
            <a:cs typeface="Arial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54</xdr:row>
      <xdr:rowOff>95249</xdr:rowOff>
    </xdr:from>
    <xdr:to>
      <xdr:col>7</xdr:col>
      <xdr:colOff>381001</xdr:colOff>
      <xdr:row>74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0.18771</cdr:x>
      <cdr:y>0.58944</cdr:y>
    </cdr:from>
    <cdr:to>
      <cdr:x>0.51827</cdr:x>
      <cdr:y>0.79179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076324" y="1914526"/>
          <a:ext cx="1895475" cy="657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0.11628</cdr:x>
      <cdr:y>0.6305</cdr:y>
    </cdr:from>
    <cdr:to>
      <cdr:x>0.56971</cdr:x>
      <cdr:y>0.83575</cdr:y>
    </cdr:to>
    <cdr:pic>
      <cdr:nvPicPr>
        <cdr:cNvPr id="7" name="chart">
          <a:extLst xmlns:a="http://schemas.openxmlformats.org/drawingml/2006/main">
            <a:ext uri="{FF2B5EF4-FFF2-40B4-BE49-F238E27FC236}">
              <a16:creationId xmlns:a16="http://schemas.microsoft.com/office/drawing/2014/main" id="{14246BF3-06E8-2847-9415-018669B7141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66750" y="2047875"/>
          <a:ext cx="2600000" cy="666667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23</xdr:row>
      <xdr:rowOff>4762</xdr:rowOff>
    </xdr:from>
    <xdr:to>
      <xdr:col>51</xdr:col>
      <xdr:colOff>485775</xdr:colOff>
      <xdr:row>50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314325</xdr:colOff>
      <xdr:row>9</xdr:row>
      <xdr:rowOff>157162</xdr:rowOff>
    </xdr:from>
    <xdr:to>
      <xdr:col>37</xdr:col>
      <xdr:colOff>333375</xdr:colOff>
      <xdr:row>30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0.09571</cdr:x>
      <cdr:y>0.43338</cdr:y>
    </cdr:from>
    <cdr:to>
      <cdr:x>0.29043</cdr:x>
      <cdr:y>0.49547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2449" y="1595439"/>
          <a:ext cx="1123951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/>
            <a:t>918 total sales</a:t>
          </a:r>
        </a:p>
      </cdr:txBody>
    </cdr:sp>
  </cdr:relSizeAnchor>
  <cdr:relSizeAnchor xmlns:cdr="http://schemas.openxmlformats.org/drawingml/2006/chartDrawing">
    <cdr:from>
      <cdr:x>0.32068</cdr:x>
      <cdr:y>0.4821</cdr:y>
    </cdr:from>
    <cdr:to>
      <cdr:x>0.5154</cdr:x>
      <cdr:y>0.5442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851025" y="1774825"/>
          <a:ext cx="1123951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/>
            <a:t>875</a:t>
          </a:r>
          <a:r>
            <a:rPr lang="en-US" sz="1000" baseline="0"/>
            <a:t> to</a:t>
          </a:r>
          <a:r>
            <a:rPr lang="en-US" sz="1000"/>
            <a:t>tal sales</a:t>
          </a:r>
        </a:p>
      </cdr:txBody>
    </cdr:sp>
  </cdr:relSizeAnchor>
  <cdr:relSizeAnchor xmlns:cdr="http://schemas.openxmlformats.org/drawingml/2006/chartDrawing">
    <cdr:from>
      <cdr:x>0.67877</cdr:x>
      <cdr:y>0.10177</cdr:y>
    </cdr:from>
    <cdr:to>
      <cdr:x>0.87349</cdr:x>
      <cdr:y>0.16386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917950" y="374650"/>
          <a:ext cx="1123951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/>
            <a:t>2047 total sales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1602159</xdr:colOff>
      <xdr:row>0</xdr:row>
      <xdr:rowOff>18956</xdr:rowOff>
    </xdr:from>
    <xdr:to>
      <xdr:col>10</xdr:col>
      <xdr:colOff>151642</xdr:colOff>
      <xdr:row>35</xdr:row>
      <xdr:rowOff>107478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357853-C169-E24F-A2FC-AC56D1269F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0.09496</cdr:x>
      <cdr:y>0.3231</cdr:y>
    </cdr:from>
    <cdr:to>
      <cdr:x>0.98642</cdr:x>
      <cdr:y>0.3231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0AF99FE-7E0A-DD49-92C0-A367AB9AE0AE}"/>
            </a:ext>
          </a:extLst>
        </cdr:cNvPr>
        <cdr:cNvCxnSpPr/>
      </cdr:nvCxnSpPr>
      <cdr:spPr bwMode="auto">
        <a:xfrm xmlns:a="http://schemas.openxmlformats.org/drawingml/2006/main">
          <a:off x="596647" y="1829178"/>
          <a:ext cx="5601269" cy="0"/>
        </a:xfrm>
        <a:prstGeom xmlns:a="http://schemas.openxmlformats.org/drawingml/2006/main" prst="line">
          <a:avLst/>
        </a:prstGeom>
        <a:solidFill xmlns:a="http://schemas.openxmlformats.org/drawingml/2006/main">
          <a:srgbClr val="FFFFFF"/>
        </a:solidFill>
        <a:ln xmlns:a="http://schemas.openxmlformats.org/drawingml/2006/main" w="508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0.34385</cdr:x>
      <cdr:y>0.27288</cdr:y>
    </cdr:from>
    <cdr:to>
      <cdr:x>0.79637</cdr:x>
      <cdr:y>0.31975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1602622-4B12-3146-A531-4F97C64F33CC}"/>
            </a:ext>
          </a:extLst>
        </cdr:cNvPr>
        <cdr:cNvSpPr txBox="1"/>
      </cdr:nvSpPr>
      <cdr:spPr>
        <a:xfrm xmlns:a="http://schemas.openxmlformats.org/drawingml/2006/main">
          <a:off x="2160453" y="1544849"/>
          <a:ext cx="2843284" cy="265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New</a:t>
          </a:r>
          <a:r>
            <a:rPr lang="en-US" sz="1100" baseline="0"/>
            <a:t> Hampshire average sale price = $240,000</a:t>
          </a:r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dc-my.sharepoint.com/var/folders/82/21j0s4jn591834wv_8mybvs00000gr/T/com.microsoft.Outlook/Outlook%20Temp/CountyRealEstatePri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rchPriceTrendsVer04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NFO"/>
      <sheetName val="CEDS table"/>
      <sheetName val="Final Pivot"/>
      <sheetName val="All Pivot"/>
      <sheetName val="Land_Build_notcon_notmob Pivot"/>
      <sheetName val="Mobile Pivot"/>
      <sheetName val="Condo Pivot"/>
      <sheetName val="Land_Build_notcondo_notMobile"/>
      <sheetName val="MobileInfo"/>
      <sheetName val="CondoINF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03038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Link"/>
      <sheetName val="LookUpSheet"/>
      <sheetName val="PP1998"/>
      <sheetName val="PP1999"/>
      <sheetName val="PP2000"/>
      <sheetName val="PP2001"/>
      <sheetName val="PP2002"/>
      <sheetName val="PP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3"/>
  <sheetViews>
    <sheetView zoomScale="150" zoomScaleNormal="150" zoomScalePageLayoutView="150" workbookViewId="0">
      <selection activeCell="A15" sqref="A15"/>
    </sheetView>
  </sheetViews>
  <sheetFormatPr baseColWidth="10" defaultColWidth="8.83203125" defaultRowHeight="13"/>
  <cols>
    <col min="1" max="1" width="9.6640625" bestFit="1" customWidth="1"/>
  </cols>
  <sheetData>
    <row r="1" spans="1:6">
      <c r="A1" s="266" t="s">
        <v>180</v>
      </c>
      <c r="B1" s="267"/>
      <c r="C1" s="267"/>
      <c r="D1" s="267"/>
      <c r="E1" s="267"/>
      <c r="F1" s="267"/>
    </row>
    <row r="3" spans="1:6">
      <c r="A3" s="72"/>
    </row>
    <row r="4" spans="1:6">
      <c r="A4" s="694" t="s">
        <v>243</v>
      </c>
    </row>
    <row r="5" spans="1:6">
      <c r="A5" s="162" t="s">
        <v>176</v>
      </c>
    </row>
    <row r="6" spans="1:6" ht="62" customHeight="1">
      <c r="A6" s="880" t="s">
        <v>244</v>
      </c>
      <c r="B6" s="880"/>
      <c r="C6" s="880"/>
      <c r="D6" s="880"/>
      <c r="E6" s="880"/>
      <c r="F6" s="880"/>
    </row>
    <row r="9" spans="1:6">
      <c r="A9" s="162"/>
    </row>
    <row r="10" spans="1:6">
      <c r="A10" s="72"/>
    </row>
    <row r="11" spans="1:6">
      <c r="A11" s="72"/>
    </row>
    <row r="13" spans="1:6">
      <c r="A13" s="162"/>
    </row>
  </sheetData>
  <mergeCells count="1">
    <mergeCell ref="A6:F6"/>
  </mergeCells>
  <phoneticPr fontId="44" type="noConversion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103"/>
  <sheetViews>
    <sheetView zoomScale="115" zoomScaleNormal="115" zoomScalePageLayoutView="115" workbookViewId="0">
      <pane xSplit="1" ySplit="6" topLeftCell="O7" activePane="bottomRight" state="frozenSplit"/>
      <selection activeCell="D27" sqref="D27"/>
      <selection pane="topRight" activeCell="D27" sqref="D27"/>
      <selection pane="bottomLeft" activeCell="D27" sqref="D27"/>
      <selection pane="bottomRight" activeCell="P52" sqref="P52"/>
    </sheetView>
  </sheetViews>
  <sheetFormatPr baseColWidth="10" defaultColWidth="8.83203125" defaultRowHeight="13"/>
  <cols>
    <col min="1" max="1" width="25.6640625" bestFit="1" customWidth="1"/>
    <col min="2" max="2" width="6.5" hidden="1" customWidth="1"/>
    <col min="3" max="3" width="11.83203125" hidden="1" customWidth="1"/>
    <col min="4" max="13" width="0" hidden="1" customWidth="1"/>
    <col min="14" max="14" width="11.83203125" hidden="1" customWidth="1"/>
    <col min="15" max="15" width="18.6640625" customWidth="1"/>
    <col min="16" max="16" width="27.6640625" customWidth="1"/>
  </cols>
  <sheetData>
    <row r="1" spans="1:16" ht="16.5" customHeight="1">
      <c r="A1" s="884" t="s">
        <v>138</v>
      </c>
      <c r="B1" s="129"/>
      <c r="C1" s="881" t="s">
        <v>139</v>
      </c>
      <c r="D1" s="881"/>
      <c r="E1" s="881"/>
      <c r="F1" s="881"/>
      <c r="G1" s="881"/>
      <c r="H1" s="881"/>
      <c r="I1" s="881"/>
      <c r="J1" s="881"/>
      <c r="K1" s="881"/>
      <c r="L1" s="881"/>
      <c r="M1" s="881"/>
      <c r="N1" s="261"/>
    </row>
    <row r="2" spans="1:16" ht="16">
      <c r="A2" s="884"/>
      <c r="B2" s="129"/>
      <c r="C2" s="881"/>
      <c r="D2" s="881"/>
      <c r="E2" s="881"/>
      <c r="F2" s="881"/>
      <c r="G2" s="881"/>
      <c r="H2" s="881"/>
      <c r="I2" s="881"/>
      <c r="J2" s="881"/>
      <c r="K2" s="881"/>
      <c r="L2" s="881"/>
      <c r="M2" s="881"/>
      <c r="N2" s="261"/>
    </row>
    <row r="3" spans="1:16" ht="18" customHeight="1">
      <c r="C3" s="881"/>
      <c r="D3" s="881"/>
      <c r="E3" s="881"/>
      <c r="F3" s="881"/>
      <c r="G3" s="881"/>
      <c r="H3" s="881"/>
      <c r="I3" s="881"/>
      <c r="J3" s="881"/>
      <c r="K3" s="881"/>
      <c r="L3" s="881"/>
      <c r="M3" s="881"/>
      <c r="N3" s="261"/>
    </row>
    <row r="4" spans="1:16" ht="14">
      <c r="A4" s="883" t="s">
        <v>135</v>
      </c>
      <c r="B4" s="883"/>
      <c r="C4" s="883"/>
      <c r="D4" s="883"/>
      <c r="E4" s="883"/>
      <c r="F4" s="883"/>
      <c r="G4" s="883"/>
      <c r="H4" s="883"/>
      <c r="I4" s="883"/>
      <c r="J4" s="883"/>
      <c r="K4" s="883"/>
      <c r="L4" s="883"/>
      <c r="M4" s="883"/>
      <c r="N4" s="883"/>
      <c r="O4" s="883"/>
      <c r="P4" s="883"/>
    </row>
    <row r="5" spans="1:16">
      <c r="D5" s="882" t="s">
        <v>87</v>
      </c>
      <c r="E5" s="882"/>
      <c r="F5" s="882"/>
      <c r="G5" s="882"/>
      <c r="H5" s="882"/>
      <c r="I5" s="882"/>
      <c r="J5" s="882"/>
      <c r="K5" s="882"/>
      <c r="L5" s="882"/>
      <c r="M5" s="882"/>
      <c r="N5" s="882"/>
      <c r="O5" s="882"/>
      <c r="P5" s="882"/>
    </row>
    <row r="6" spans="1:16">
      <c r="A6" t="s">
        <v>85</v>
      </c>
      <c r="B6" t="s">
        <v>129</v>
      </c>
      <c r="C6" t="s">
        <v>86</v>
      </c>
      <c r="D6">
        <v>2000</v>
      </c>
      <c r="E6">
        <v>2001</v>
      </c>
      <c r="F6">
        <v>2002</v>
      </c>
      <c r="G6">
        <v>2003</v>
      </c>
      <c r="H6">
        <v>2004</v>
      </c>
      <c r="I6">
        <v>2005</v>
      </c>
      <c r="J6">
        <v>2006</v>
      </c>
      <c r="K6">
        <v>2007</v>
      </c>
      <c r="L6">
        <v>2008</v>
      </c>
      <c r="M6">
        <v>2009</v>
      </c>
      <c r="N6" t="s">
        <v>175</v>
      </c>
      <c r="O6">
        <v>2010</v>
      </c>
      <c r="P6">
        <v>2011</v>
      </c>
    </row>
    <row r="7" spans="1:16" s="130" customFormat="1">
      <c r="A7" s="130" t="s">
        <v>19</v>
      </c>
      <c r="B7" s="130" t="s">
        <v>131</v>
      </c>
      <c r="C7" s="130">
        <v>2431</v>
      </c>
      <c r="D7" s="130">
        <v>76</v>
      </c>
      <c r="E7" s="130">
        <v>88</v>
      </c>
      <c r="F7" s="130">
        <v>25</v>
      </c>
      <c r="G7" s="130">
        <v>24</v>
      </c>
      <c r="H7" s="130">
        <v>6</v>
      </c>
      <c r="I7" s="130">
        <v>18</v>
      </c>
      <c r="J7" s="130">
        <v>6</v>
      </c>
      <c r="K7" s="130">
        <v>8</v>
      </c>
      <c r="L7" s="130">
        <v>3</v>
      </c>
      <c r="M7" s="130">
        <v>3</v>
      </c>
      <c r="N7" s="262">
        <v>2788</v>
      </c>
      <c r="O7" s="130">
        <v>6755</v>
      </c>
      <c r="P7" s="130">
        <v>6741</v>
      </c>
    </row>
    <row r="8" spans="1:16" s="130" customFormat="1">
      <c r="A8" s="130" t="s">
        <v>22</v>
      </c>
      <c r="B8" s="130" t="s">
        <v>131</v>
      </c>
      <c r="C8" s="130">
        <v>1622</v>
      </c>
      <c r="D8" s="130">
        <v>42</v>
      </c>
      <c r="E8" s="130">
        <v>32</v>
      </c>
      <c r="F8" s="130">
        <v>29</v>
      </c>
      <c r="G8" s="130">
        <v>44</v>
      </c>
      <c r="H8" s="130">
        <v>44</v>
      </c>
      <c r="I8" s="130">
        <v>0</v>
      </c>
      <c r="J8" s="130">
        <v>11</v>
      </c>
      <c r="K8" s="130">
        <v>10</v>
      </c>
      <c r="L8" s="130">
        <v>6</v>
      </c>
      <c r="M8" s="130">
        <v>5</v>
      </c>
      <c r="N8" s="262">
        <v>1814</v>
      </c>
      <c r="O8" s="130">
        <v>4956</v>
      </c>
      <c r="P8" s="130">
        <v>4974</v>
      </c>
    </row>
    <row r="9" spans="1:16" s="130" customFormat="1">
      <c r="A9" s="130" t="s">
        <v>25</v>
      </c>
      <c r="B9" s="130" t="s">
        <v>131</v>
      </c>
      <c r="C9" s="130">
        <v>920</v>
      </c>
      <c r="D9" s="130">
        <v>61</v>
      </c>
      <c r="E9" s="130">
        <v>88</v>
      </c>
      <c r="F9" s="130">
        <v>69</v>
      </c>
      <c r="G9" s="130">
        <v>44</v>
      </c>
      <c r="H9" s="130">
        <v>39</v>
      </c>
      <c r="I9" s="130">
        <v>17</v>
      </c>
      <c r="J9" s="130">
        <v>29</v>
      </c>
      <c r="K9" s="130">
        <v>13</v>
      </c>
      <c r="L9" s="130">
        <v>14</v>
      </c>
      <c r="M9" s="130">
        <v>18</v>
      </c>
      <c r="N9" s="262">
        <v>1350</v>
      </c>
      <c r="O9" s="130">
        <v>4489</v>
      </c>
      <c r="P9" s="130">
        <v>4497</v>
      </c>
    </row>
    <row r="10" spans="1:16" s="130" customFormat="1">
      <c r="A10" s="130" t="s">
        <v>26</v>
      </c>
      <c r="B10" s="130" t="s">
        <v>131</v>
      </c>
      <c r="C10" s="130">
        <v>1384</v>
      </c>
      <c r="D10" s="130">
        <v>33</v>
      </c>
      <c r="E10" s="130">
        <v>33</v>
      </c>
      <c r="F10" s="130">
        <v>7</v>
      </c>
      <c r="G10" s="130">
        <v>12</v>
      </c>
      <c r="H10" s="130">
        <v>7</v>
      </c>
      <c r="I10" s="130">
        <v>13</v>
      </c>
      <c r="J10" s="130">
        <v>18</v>
      </c>
      <c r="K10" s="130">
        <v>5</v>
      </c>
      <c r="L10" s="130">
        <v>7</v>
      </c>
      <c r="M10" s="130">
        <v>-1</v>
      </c>
      <c r="N10" s="262">
        <v>1494</v>
      </c>
      <c r="O10" s="130">
        <v>3911</v>
      </c>
      <c r="P10" s="130">
        <v>3913</v>
      </c>
    </row>
    <row r="11" spans="1:16" s="130" customFormat="1">
      <c r="A11" s="130" t="s">
        <v>1</v>
      </c>
      <c r="B11" s="130" t="s">
        <v>131</v>
      </c>
      <c r="C11" s="130">
        <v>1247</v>
      </c>
      <c r="D11" s="130">
        <v>91</v>
      </c>
      <c r="E11" s="130">
        <v>79</v>
      </c>
      <c r="F11" s="130">
        <v>47</v>
      </c>
      <c r="G11" s="130">
        <v>29</v>
      </c>
      <c r="H11" s="130">
        <v>34</v>
      </c>
      <c r="I11" s="130">
        <v>10</v>
      </c>
      <c r="J11" s="130">
        <v>18</v>
      </c>
      <c r="K11" s="130">
        <v>8</v>
      </c>
      <c r="L11" s="130">
        <v>5</v>
      </c>
      <c r="M11" s="130">
        <v>5</v>
      </c>
      <c r="N11" s="262">
        <v>1596</v>
      </c>
      <c r="O11" s="130">
        <v>4771</v>
      </c>
      <c r="P11" s="130">
        <v>4762</v>
      </c>
    </row>
    <row r="12" spans="1:16" s="130" customFormat="1">
      <c r="A12" s="130" t="s">
        <v>2</v>
      </c>
      <c r="B12" s="130" t="s">
        <v>131</v>
      </c>
      <c r="C12" s="130">
        <v>1479</v>
      </c>
      <c r="D12" s="130">
        <v>25</v>
      </c>
      <c r="E12" s="130">
        <v>31</v>
      </c>
      <c r="F12" s="130">
        <v>53</v>
      </c>
      <c r="G12" s="130">
        <v>33</v>
      </c>
      <c r="H12" s="130">
        <v>41</v>
      </c>
      <c r="I12" s="130">
        <v>4</v>
      </c>
      <c r="J12" s="130">
        <v>5</v>
      </c>
      <c r="K12" s="130">
        <v>16</v>
      </c>
      <c r="L12" s="130">
        <v>0</v>
      </c>
      <c r="M12" s="130">
        <v>9</v>
      </c>
      <c r="N12" s="262">
        <v>1684</v>
      </c>
      <c r="O12" s="130">
        <v>4389</v>
      </c>
      <c r="P12" s="130">
        <v>4424</v>
      </c>
    </row>
    <row r="13" spans="1:16" s="130" customFormat="1">
      <c r="A13" s="130" t="s">
        <v>27</v>
      </c>
      <c r="B13" s="130" t="s">
        <v>131</v>
      </c>
      <c r="C13" s="130">
        <v>1406</v>
      </c>
      <c r="D13" s="130">
        <v>81</v>
      </c>
      <c r="E13" s="130">
        <v>58</v>
      </c>
      <c r="F13" s="130">
        <v>30</v>
      </c>
      <c r="G13" s="130">
        <v>18</v>
      </c>
      <c r="H13" s="130">
        <v>51</v>
      </c>
      <c r="I13" s="130">
        <v>43</v>
      </c>
      <c r="J13" s="130">
        <v>28</v>
      </c>
      <c r="K13" s="130">
        <v>19</v>
      </c>
      <c r="L13" s="130">
        <v>11</v>
      </c>
      <c r="M13" s="130">
        <v>9</v>
      </c>
      <c r="N13" s="262">
        <v>1743</v>
      </c>
      <c r="O13" s="130">
        <v>4282</v>
      </c>
      <c r="P13" s="130">
        <v>4308</v>
      </c>
    </row>
    <row r="14" spans="1:16" s="130" customFormat="1">
      <c r="A14" s="130" t="s">
        <v>28</v>
      </c>
      <c r="B14" s="130" t="s">
        <v>131</v>
      </c>
      <c r="C14" s="130">
        <v>12735</v>
      </c>
      <c r="D14" s="130">
        <v>105</v>
      </c>
      <c r="E14" s="130">
        <v>45</v>
      </c>
      <c r="F14" s="130">
        <v>55</v>
      </c>
      <c r="G14" s="130">
        <v>66</v>
      </c>
      <c r="H14" s="130">
        <v>91</v>
      </c>
      <c r="I14" s="130">
        <v>77</v>
      </c>
      <c r="J14" s="130">
        <v>65</v>
      </c>
      <c r="K14" s="130">
        <v>33</v>
      </c>
      <c r="L14" s="130">
        <v>68</v>
      </c>
      <c r="M14" s="130">
        <v>7</v>
      </c>
      <c r="N14" s="262">
        <v>13277</v>
      </c>
      <c r="O14" s="130">
        <v>33129</v>
      </c>
      <c r="P14" s="130">
        <v>33008</v>
      </c>
    </row>
    <row r="15" spans="1:16" s="130" customFormat="1">
      <c r="A15" s="130" t="s">
        <v>3</v>
      </c>
      <c r="B15" s="130" t="s">
        <v>131</v>
      </c>
      <c r="C15" s="130">
        <v>648</v>
      </c>
      <c r="D15" s="130">
        <v>12</v>
      </c>
      <c r="E15" s="130">
        <v>13</v>
      </c>
      <c r="F15" s="130">
        <v>36</v>
      </c>
      <c r="G15" s="130">
        <v>34</v>
      </c>
      <c r="H15" s="130">
        <v>52</v>
      </c>
      <c r="I15" s="130">
        <v>36</v>
      </c>
      <c r="J15" s="130">
        <v>22</v>
      </c>
      <c r="K15" s="130">
        <v>18</v>
      </c>
      <c r="L15" s="130">
        <v>7</v>
      </c>
      <c r="M15" s="130">
        <v>5</v>
      </c>
      <c r="N15" s="262">
        <v>907</v>
      </c>
      <c r="O15" s="130">
        <v>2358</v>
      </c>
      <c r="P15" s="130">
        <v>2363</v>
      </c>
    </row>
    <row r="16" spans="1:16" s="130" customFormat="1">
      <c r="A16" s="130" t="s">
        <v>4</v>
      </c>
      <c r="B16" s="130" t="s">
        <v>131</v>
      </c>
      <c r="C16" s="130">
        <v>2215</v>
      </c>
      <c r="D16" s="130">
        <v>99</v>
      </c>
      <c r="E16" s="130">
        <v>16</v>
      </c>
      <c r="F16" s="130">
        <v>40</v>
      </c>
      <c r="G16" s="130">
        <v>26</v>
      </c>
      <c r="H16" s="130">
        <v>43</v>
      </c>
      <c r="I16" s="130">
        <v>60</v>
      </c>
      <c r="J16" s="130">
        <v>26</v>
      </c>
      <c r="K16" s="130">
        <v>40</v>
      </c>
      <c r="L16" s="130">
        <v>61</v>
      </c>
      <c r="M16" s="130">
        <v>45</v>
      </c>
      <c r="N16" s="262">
        <v>2723</v>
      </c>
      <c r="O16" s="130">
        <v>6415</v>
      </c>
      <c r="P16" s="130">
        <v>5601</v>
      </c>
    </row>
    <row r="17" spans="1:16" s="130" customFormat="1">
      <c r="A17" s="130" t="s">
        <v>29</v>
      </c>
      <c r="B17" s="130" t="s">
        <v>131</v>
      </c>
      <c r="C17" s="130">
        <v>6107</v>
      </c>
      <c r="D17" s="130">
        <v>40</v>
      </c>
      <c r="E17" s="130">
        <v>26</v>
      </c>
      <c r="F17" s="130">
        <v>102</v>
      </c>
      <c r="G17" s="130">
        <v>73</v>
      </c>
      <c r="H17" s="130">
        <v>72</v>
      </c>
      <c r="I17" s="130">
        <v>83</v>
      </c>
      <c r="J17" s="130">
        <v>60</v>
      </c>
      <c r="K17" s="130">
        <v>55</v>
      </c>
      <c r="L17" s="130">
        <v>126</v>
      </c>
      <c r="M17" s="130">
        <v>7</v>
      </c>
      <c r="N17" s="262">
        <v>6496</v>
      </c>
      <c r="O17" s="130">
        <v>14314</v>
      </c>
      <c r="P17" s="130">
        <v>14354</v>
      </c>
    </row>
    <row r="18" spans="1:16" s="130" customFormat="1">
      <c r="A18" s="130" t="s">
        <v>5</v>
      </c>
      <c r="B18" s="130" t="s">
        <v>131</v>
      </c>
      <c r="C18" s="130">
        <v>1201</v>
      </c>
      <c r="D18" s="130">
        <v>61</v>
      </c>
      <c r="E18" s="130">
        <v>26</v>
      </c>
      <c r="F18" s="130">
        <v>30</v>
      </c>
      <c r="G18" s="130">
        <v>54</v>
      </c>
      <c r="H18" s="130">
        <v>52</v>
      </c>
      <c r="I18" s="130">
        <v>55</v>
      </c>
      <c r="J18" s="130">
        <v>10</v>
      </c>
      <c r="K18" s="130">
        <v>18</v>
      </c>
      <c r="L18" s="130">
        <v>11</v>
      </c>
      <c r="M18" s="130">
        <v>8</v>
      </c>
      <c r="N18" s="262">
        <v>1573</v>
      </c>
      <c r="O18" s="130">
        <v>4285</v>
      </c>
      <c r="P18" s="130">
        <v>4316</v>
      </c>
    </row>
    <row r="19" spans="1:16" s="130" customFormat="1">
      <c r="A19" s="130" t="s">
        <v>32</v>
      </c>
      <c r="B19" s="130" t="s">
        <v>131</v>
      </c>
      <c r="C19" s="130">
        <v>1244</v>
      </c>
      <c r="D19" s="130">
        <v>28</v>
      </c>
      <c r="E19" s="130">
        <v>18</v>
      </c>
      <c r="F19" s="130">
        <v>22</v>
      </c>
      <c r="G19" s="130">
        <v>15</v>
      </c>
      <c r="H19" s="130">
        <v>8</v>
      </c>
      <c r="I19" s="130">
        <v>15</v>
      </c>
      <c r="J19" s="130">
        <v>14</v>
      </c>
      <c r="K19" s="130">
        <v>17</v>
      </c>
      <c r="L19" s="130">
        <v>12</v>
      </c>
      <c r="M19" s="130">
        <v>15</v>
      </c>
      <c r="N19" s="262">
        <v>1443</v>
      </c>
      <c r="O19" s="130">
        <v>3551</v>
      </c>
      <c r="P19" s="130">
        <v>3586</v>
      </c>
    </row>
    <row r="20" spans="1:16" s="130" customFormat="1">
      <c r="A20" s="130" t="s">
        <v>6</v>
      </c>
      <c r="B20" s="130" t="s">
        <v>131</v>
      </c>
      <c r="C20" s="130">
        <v>3276</v>
      </c>
      <c r="D20" s="130">
        <v>30</v>
      </c>
      <c r="E20" s="130">
        <v>14</v>
      </c>
      <c r="F20" s="130">
        <v>43</v>
      </c>
      <c r="G20" s="130">
        <v>71</v>
      </c>
      <c r="H20" s="130">
        <v>34</v>
      </c>
      <c r="I20" s="130">
        <v>92</v>
      </c>
      <c r="J20" s="130">
        <v>66</v>
      </c>
      <c r="K20" s="130">
        <v>35</v>
      </c>
      <c r="L20" s="130">
        <v>20</v>
      </c>
      <c r="M20" s="130">
        <v>37</v>
      </c>
      <c r="N20" s="262">
        <v>3727</v>
      </c>
      <c r="O20" s="130">
        <v>8528</v>
      </c>
      <c r="P20" s="130">
        <v>8526</v>
      </c>
    </row>
    <row r="21" spans="1:16" s="130" customFormat="1">
      <c r="A21" s="130" t="s">
        <v>33</v>
      </c>
      <c r="B21" s="130" t="s">
        <v>131</v>
      </c>
      <c r="C21" s="130">
        <v>9349</v>
      </c>
      <c r="D21" s="130">
        <v>52</v>
      </c>
      <c r="E21" s="130">
        <v>43</v>
      </c>
      <c r="F21" s="130">
        <v>122</v>
      </c>
      <c r="G21" s="130">
        <v>106</v>
      </c>
      <c r="H21" s="130">
        <v>108</v>
      </c>
      <c r="I21" s="130">
        <v>54</v>
      </c>
      <c r="J21" s="130">
        <v>36</v>
      </c>
      <c r="K21" s="130">
        <v>3</v>
      </c>
      <c r="L21" s="130">
        <v>22</v>
      </c>
      <c r="M21" s="130">
        <v>16</v>
      </c>
      <c r="N21" s="262">
        <v>9921</v>
      </c>
      <c r="O21" s="130">
        <v>14985</v>
      </c>
      <c r="P21" s="130">
        <v>14868</v>
      </c>
    </row>
    <row r="22" spans="1:16" s="130" customFormat="1">
      <c r="A22" s="130" t="s">
        <v>34</v>
      </c>
      <c r="B22" s="130" t="s">
        <v>131</v>
      </c>
      <c r="C22" s="130">
        <v>729</v>
      </c>
      <c r="D22" s="130">
        <v>13</v>
      </c>
      <c r="E22" s="130">
        <v>11</v>
      </c>
      <c r="F22" s="130">
        <v>18</v>
      </c>
      <c r="G22" s="130">
        <v>11</v>
      </c>
      <c r="H22" s="130">
        <v>18</v>
      </c>
      <c r="I22" s="130">
        <v>16</v>
      </c>
      <c r="J22" s="130">
        <v>23</v>
      </c>
      <c r="K22" s="130">
        <v>8</v>
      </c>
      <c r="L22" s="130">
        <v>5</v>
      </c>
      <c r="M22" s="130">
        <v>3</v>
      </c>
      <c r="N22" s="262">
        <v>900</v>
      </c>
      <c r="O22" s="130">
        <v>2237</v>
      </c>
      <c r="P22" s="130">
        <v>2235</v>
      </c>
    </row>
    <row r="23" spans="1:16" s="130" customFormat="1">
      <c r="A23" s="130" t="s">
        <v>120</v>
      </c>
      <c r="B23" s="130" t="s">
        <v>132</v>
      </c>
      <c r="C23" s="130">
        <v>8165</v>
      </c>
      <c r="D23" s="130">
        <v>48</v>
      </c>
      <c r="E23" s="130">
        <v>118</v>
      </c>
      <c r="F23" s="130">
        <v>214</v>
      </c>
      <c r="G23" s="130">
        <v>177</v>
      </c>
      <c r="H23" s="130">
        <v>140</v>
      </c>
      <c r="I23" s="130">
        <v>126</v>
      </c>
      <c r="J23" s="130">
        <v>108</v>
      </c>
      <c r="K23" s="130">
        <v>53</v>
      </c>
      <c r="L23" s="130">
        <v>30</v>
      </c>
      <c r="M23" s="130">
        <v>16</v>
      </c>
      <c r="N23" s="262">
        <v>9212</v>
      </c>
      <c r="O23" s="130">
        <v>24481</v>
      </c>
      <c r="P23" s="130">
        <v>24514</v>
      </c>
    </row>
    <row r="24" spans="1:16" s="130" customFormat="1">
      <c r="A24" s="130" t="s">
        <v>7</v>
      </c>
      <c r="B24" s="130" t="s">
        <v>131</v>
      </c>
      <c r="C24" s="130">
        <v>672</v>
      </c>
      <c r="D24" s="130">
        <v>12</v>
      </c>
      <c r="E24" s="130">
        <v>22</v>
      </c>
      <c r="F24" s="130">
        <v>10</v>
      </c>
      <c r="G24" s="130">
        <v>20</v>
      </c>
      <c r="H24" s="130">
        <v>10</v>
      </c>
      <c r="I24" s="130">
        <v>15</v>
      </c>
      <c r="J24" s="130">
        <v>8</v>
      </c>
      <c r="K24" s="130">
        <v>8</v>
      </c>
      <c r="L24" s="130">
        <v>3</v>
      </c>
      <c r="M24" s="130">
        <v>0</v>
      </c>
      <c r="N24" s="262">
        <v>806</v>
      </c>
      <c r="O24" s="130">
        <v>2125</v>
      </c>
      <c r="P24" s="130">
        <v>2121</v>
      </c>
    </row>
    <row r="25" spans="1:16" s="130" customFormat="1">
      <c r="A25" s="130" t="s">
        <v>35</v>
      </c>
      <c r="B25" s="130" t="s">
        <v>131</v>
      </c>
      <c r="C25" s="130">
        <v>2265</v>
      </c>
      <c r="D25" s="130">
        <v>85</v>
      </c>
      <c r="E25" s="130">
        <v>7</v>
      </c>
      <c r="F25" s="130">
        <v>18</v>
      </c>
      <c r="G25" s="130">
        <v>40</v>
      </c>
      <c r="H25" s="130">
        <v>24</v>
      </c>
      <c r="I25" s="130">
        <v>26</v>
      </c>
      <c r="J25" s="130">
        <v>20</v>
      </c>
      <c r="K25" s="130">
        <v>3</v>
      </c>
      <c r="L25" s="130">
        <v>9</v>
      </c>
      <c r="M25" s="130">
        <v>7</v>
      </c>
      <c r="N25" s="262">
        <v>2480</v>
      </c>
      <c r="O25" s="130">
        <v>6028</v>
      </c>
      <c r="P25" s="130">
        <v>6010</v>
      </c>
    </row>
    <row r="26" spans="1:16" s="130" customFormat="1">
      <c r="A26" s="130" t="s">
        <v>121</v>
      </c>
      <c r="B26" s="130" t="s">
        <v>132</v>
      </c>
      <c r="C26" s="130">
        <v>2389</v>
      </c>
      <c r="D26" s="130">
        <v>71</v>
      </c>
      <c r="E26" s="130">
        <v>17</v>
      </c>
      <c r="F26" s="130">
        <v>64</v>
      </c>
      <c r="G26" s="130">
        <v>66</v>
      </c>
      <c r="H26" s="130">
        <v>66</v>
      </c>
      <c r="I26" s="130">
        <v>125</v>
      </c>
      <c r="J26" s="130">
        <v>47</v>
      </c>
      <c r="K26" s="130">
        <v>48</v>
      </c>
      <c r="L26" s="130">
        <v>13</v>
      </c>
      <c r="M26" s="130">
        <v>35</v>
      </c>
      <c r="N26" s="262">
        <v>2912</v>
      </c>
      <c r="O26" s="130">
        <v>8276</v>
      </c>
      <c r="P26" s="130">
        <v>8275</v>
      </c>
    </row>
    <row r="27" spans="1:16" s="130" customFormat="1">
      <c r="A27" s="130" t="s">
        <v>8</v>
      </c>
      <c r="B27" s="130" t="s">
        <v>131</v>
      </c>
      <c r="C27" s="130">
        <v>7718</v>
      </c>
      <c r="D27" s="130">
        <v>146</v>
      </c>
      <c r="E27" s="130">
        <v>108</v>
      </c>
      <c r="F27" s="130">
        <v>40</v>
      </c>
      <c r="G27" s="130">
        <v>133</v>
      </c>
      <c r="H27" s="130">
        <v>175</v>
      </c>
      <c r="I27" s="130">
        <v>85</v>
      </c>
      <c r="J27" s="130">
        <v>91</v>
      </c>
      <c r="K27" s="130">
        <v>48</v>
      </c>
      <c r="L27" s="130">
        <v>33</v>
      </c>
      <c r="M27" s="130">
        <v>22</v>
      </c>
      <c r="N27" s="262">
        <v>8771</v>
      </c>
      <c r="O27" s="130">
        <v>24144</v>
      </c>
      <c r="P27" s="130">
        <v>24132</v>
      </c>
    </row>
    <row r="28" spans="1:16" s="130" customFormat="1">
      <c r="A28" s="130" t="s">
        <v>122</v>
      </c>
      <c r="B28" s="130" t="s">
        <v>132</v>
      </c>
      <c r="C28" s="130">
        <v>8959</v>
      </c>
      <c r="D28" s="130">
        <v>185</v>
      </c>
      <c r="E28" s="130">
        <v>239</v>
      </c>
      <c r="F28" s="130">
        <v>72</v>
      </c>
      <c r="G28" s="130">
        <v>97</v>
      </c>
      <c r="H28" s="130">
        <v>97</v>
      </c>
      <c r="I28" s="130">
        <v>54</v>
      </c>
      <c r="J28" s="130">
        <v>83</v>
      </c>
      <c r="K28" s="130">
        <v>17</v>
      </c>
      <c r="L28" s="130">
        <v>28</v>
      </c>
      <c r="M28" s="130">
        <v>35</v>
      </c>
      <c r="N28" s="262">
        <v>9818</v>
      </c>
      <c r="O28" s="130">
        <v>25508</v>
      </c>
      <c r="P28" s="130">
        <v>25454</v>
      </c>
    </row>
    <row r="29" spans="1:16" s="130" customFormat="1">
      <c r="A29" s="130" t="s">
        <v>123</v>
      </c>
      <c r="B29" s="130" t="s">
        <v>132</v>
      </c>
      <c r="C29" s="130">
        <v>35387</v>
      </c>
      <c r="D29" s="130">
        <v>195</v>
      </c>
      <c r="E29" s="130">
        <v>155</v>
      </c>
      <c r="F29" s="130">
        <v>114</v>
      </c>
      <c r="G29" s="130">
        <v>338</v>
      </c>
      <c r="H29" s="130">
        <v>173</v>
      </c>
      <c r="I29" s="130">
        <v>225</v>
      </c>
      <c r="J29" s="130">
        <v>148</v>
      </c>
      <c r="K29" s="130">
        <v>282</v>
      </c>
      <c r="L29" s="130">
        <v>195</v>
      </c>
      <c r="M29" s="130">
        <v>190</v>
      </c>
      <c r="N29" s="262">
        <v>37168</v>
      </c>
      <c r="O29" s="130">
        <v>86543</v>
      </c>
      <c r="P29" s="130">
        <v>86366</v>
      </c>
    </row>
    <row r="30" spans="1:16" s="130" customFormat="1">
      <c r="A30" s="130" t="s">
        <v>36</v>
      </c>
      <c r="B30" s="130" t="s">
        <v>131</v>
      </c>
      <c r="C30" s="130">
        <v>488</v>
      </c>
      <c r="D30" s="130">
        <v>3</v>
      </c>
      <c r="E30" s="130">
        <v>2</v>
      </c>
      <c r="F30" s="130">
        <v>5</v>
      </c>
      <c r="G30" s="130">
        <v>12</v>
      </c>
      <c r="H30" s="130">
        <v>1</v>
      </c>
      <c r="I30" s="130">
        <v>1</v>
      </c>
      <c r="J30" s="130">
        <v>4</v>
      </c>
      <c r="K30" s="130">
        <v>2</v>
      </c>
      <c r="L30" s="130">
        <v>1</v>
      </c>
      <c r="M30" s="130">
        <v>2</v>
      </c>
      <c r="N30" s="262">
        <v>537</v>
      </c>
      <c r="O30" s="130">
        <v>969</v>
      </c>
      <c r="P30" s="130">
        <v>967</v>
      </c>
    </row>
    <row r="31" spans="1:16" s="130" customFormat="1">
      <c r="A31" s="130" t="s">
        <v>9</v>
      </c>
      <c r="B31" s="130" t="s">
        <v>131</v>
      </c>
      <c r="C31" s="130">
        <v>532</v>
      </c>
      <c r="D31" s="130">
        <v>8</v>
      </c>
      <c r="E31" s="130">
        <v>8</v>
      </c>
      <c r="F31" s="130">
        <v>10</v>
      </c>
      <c r="G31" s="130">
        <v>8</v>
      </c>
      <c r="H31" s="130">
        <v>2</v>
      </c>
      <c r="I31" s="130">
        <v>8</v>
      </c>
      <c r="J31" s="130">
        <v>11</v>
      </c>
      <c r="K31" s="130">
        <v>7</v>
      </c>
      <c r="L31" s="130">
        <v>3</v>
      </c>
      <c r="M31" s="130">
        <v>3</v>
      </c>
      <c r="N31" s="262">
        <v>591</v>
      </c>
      <c r="O31" s="130">
        <v>1681</v>
      </c>
      <c r="P31" s="130">
        <v>1678</v>
      </c>
    </row>
    <row r="32" spans="1:16" s="130" customFormat="1">
      <c r="A32" s="130" t="s">
        <v>37</v>
      </c>
      <c r="B32" s="130" t="s">
        <v>131</v>
      </c>
      <c r="C32" s="130">
        <v>305</v>
      </c>
      <c r="D32" s="130">
        <v>4</v>
      </c>
      <c r="E32" s="130">
        <v>3</v>
      </c>
      <c r="F32" s="130">
        <v>0</v>
      </c>
      <c r="G32" s="130">
        <v>1</v>
      </c>
      <c r="H32" s="130">
        <v>7</v>
      </c>
      <c r="I32" s="130">
        <v>1</v>
      </c>
      <c r="J32" s="130">
        <v>0</v>
      </c>
      <c r="K32" s="130">
        <v>2</v>
      </c>
      <c r="L32" s="130">
        <v>1</v>
      </c>
      <c r="M32" s="130">
        <v>-1</v>
      </c>
      <c r="N32" s="262">
        <v>322</v>
      </c>
      <c r="O32" s="130">
        <v>753</v>
      </c>
      <c r="P32" s="130">
        <v>753</v>
      </c>
    </row>
    <row r="33" spans="1:16" s="130" customFormat="1">
      <c r="A33" s="130" t="s">
        <v>10</v>
      </c>
      <c r="B33" s="130" t="s">
        <v>131</v>
      </c>
      <c r="C33" s="130">
        <v>3457</v>
      </c>
      <c r="D33" s="130">
        <v>81</v>
      </c>
      <c r="E33" s="130">
        <v>117</v>
      </c>
      <c r="F33" s="130">
        <v>130</v>
      </c>
      <c r="G33" s="130">
        <v>179</v>
      </c>
      <c r="H33" s="130">
        <v>112</v>
      </c>
      <c r="I33" s="130">
        <v>86</v>
      </c>
      <c r="J33" s="130">
        <v>19</v>
      </c>
      <c r="K33" s="130">
        <v>0</v>
      </c>
      <c r="L33" s="130">
        <v>6</v>
      </c>
      <c r="M33" s="130">
        <v>2</v>
      </c>
      <c r="N33" s="262">
        <v>4139</v>
      </c>
      <c r="O33" s="130">
        <v>8941</v>
      </c>
      <c r="P33" s="130">
        <v>8950</v>
      </c>
    </row>
    <row r="34" spans="1:16" s="130" customFormat="1">
      <c r="A34" s="130" t="s">
        <v>39</v>
      </c>
      <c r="B34" s="130" t="s">
        <v>131</v>
      </c>
      <c r="C34" s="130">
        <v>1552</v>
      </c>
      <c r="D34" s="130">
        <v>52</v>
      </c>
      <c r="E34" s="130">
        <v>11</v>
      </c>
      <c r="F34" s="130">
        <v>8</v>
      </c>
      <c r="G34" s="130">
        <v>7</v>
      </c>
      <c r="H34" s="130">
        <v>10</v>
      </c>
      <c r="I34" s="130">
        <v>40</v>
      </c>
      <c r="J34" s="130">
        <v>11</v>
      </c>
      <c r="K34" s="130">
        <v>14</v>
      </c>
      <c r="L34" s="130">
        <v>16</v>
      </c>
      <c r="M34" s="130">
        <v>10</v>
      </c>
      <c r="N34" s="262">
        <v>1751</v>
      </c>
      <c r="O34" s="130">
        <v>4606</v>
      </c>
      <c r="P34" s="130">
        <v>4661</v>
      </c>
    </row>
    <row r="35" spans="1:16" s="130" customFormat="1">
      <c r="A35" s="130" t="s">
        <v>11</v>
      </c>
      <c r="B35" s="130" t="s">
        <v>131</v>
      </c>
      <c r="C35" s="130">
        <v>1782</v>
      </c>
      <c r="D35" s="130">
        <v>57</v>
      </c>
      <c r="E35" s="130">
        <v>20</v>
      </c>
      <c r="F35" s="130">
        <v>17</v>
      </c>
      <c r="G35" s="130">
        <v>13</v>
      </c>
      <c r="H35" s="130">
        <v>15</v>
      </c>
      <c r="I35" s="130">
        <v>5</v>
      </c>
      <c r="J35" s="130">
        <v>8</v>
      </c>
      <c r="K35" s="130">
        <v>13</v>
      </c>
      <c r="L35" s="130">
        <v>11</v>
      </c>
      <c r="M35" s="130">
        <v>12</v>
      </c>
      <c r="N35" s="262">
        <v>1914</v>
      </c>
      <c r="O35" s="130">
        <v>4303</v>
      </c>
      <c r="P35" s="130">
        <v>4324</v>
      </c>
    </row>
    <row r="36" spans="1:16" s="130" customFormat="1">
      <c r="A36" s="130" t="s">
        <v>40</v>
      </c>
      <c r="B36" s="130" t="s">
        <v>131</v>
      </c>
      <c r="C36" s="130">
        <v>1905</v>
      </c>
      <c r="D36" s="130">
        <v>28</v>
      </c>
      <c r="E36" s="130">
        <v>17</v>
      </c>
      <c r="F36" s="130">
        <v>31</v>
      </c>
      <c r="G36" s="130">
        <v>65</v>
      </c>
      <c r="H36" s="130">
        <v>70</v>
      </c>
      <c r="I36" s="130">
        <v>69</v>
      </c>
      <c r="J36" s="130">
        <v>29</v>
      </c>
      <c r="K36" s="130">
        <v>43</v>
      </c>
      <c r="L36" s="130">
        <v>9</v>
      </c>
      <c r="M36" s="130">
        <v>16</v>
      </c>
      <c r="N36" s="262">
        <v>2129</v>
      </c>
      <c r="O36" s="130">
        <v>4243</v>
      </c>
      <c r="P36" s="130">
        <v>4235</v>
      </c>
    </row>
    <row r="37" spans="1:16" s="130" customFormat="1">
      <c r="A37" s="130" t="s">
        <v>41</v>
      </c>
      <c r="B37" s="130" t="s">
        <v>131</v>
      </c>
      <c r="C37" s="130">
        <v>1592</v>
      </c>
      <c r="D37" s="130">
        <v>42</v>
      </c>
      <c r="E37" s="130">
        <v>41</v>
      </c>
      <c r="F37" s="130">
        <v>55</v>
      </c>
      <c r="G37" s="130">
        <v>74</v>
      </c>
      <c r="H37" s="130">
        <v>103</v>
      </c>
      <c r="I37" s="130">
        <v>51</v>
      </c>
      <c r="J37" s="130">
        <v>35</v>
      </c>
      <c r="K37" s="130">
        <v>28</v>
      </c>
      <c r="L37" s="130">
        <v>14</v>
      </c>
      <c r="M37" s="130">
        <v>20</v>
      </c>
      <c r="N37" s="262">
        <v>1986</v>
      </c>
      <c r="O37" s="130">
        <v>4788</v>
      </c>
      <c r="P37" s="130">
        <v>4813</v>
      </c>
    </row>
    <row r="38" spans="1:16" s="130" customFormat="1">
      <c r="A38" s="130" t="s">
        <v>124</v>
      </c>
      <c r="B38" s="130" t="s">
        <v>132</v>
      </c>
      <c r="C38" s="130">
        <v>3740</v>
      </c>
      <c r="D38" s="130">
        <v>112</v>
      </c>
      <c r="E38" s="130">
        <v>115</v>
      </c>
      <c r="F38" s="130">
        <v>158</v>
      </c>
      <c r="G38" s="130">
        <v>119</v>
      </c>
      <c r="H38" s="130">
        <v>83</v>
      </c>
      <c r="I38" s="130">
        <v>44</v>
      </c>
      <c r="J38" s="130">
        <v>40</v>
      </c>
      <c r="K38" s="130">
        <v>30</v>
      </c>
      <c r="L38" s="130">
        <v>32</v>
      </c>
      <c r="M38" s="130">
        <v>17</v>
      </c>
      <c r="N38" s="262">
        <v>4598</v>
      </c>
      <c r="O38" s="130">
        <v>12904</v>
      </c>
      <c r="P38" s="130">
        <v>12894</v>
      </c>
    </row>
    <row r="39" spans="1:16" s="130" customFormat="1">
      <c r="A39" s="130" t="s">
        <v>42</v>
      </c>
      <c r="B39" s="130" t="s">
        <v>131</v>
      </c>
      <c r="C39" s="130">
        <v>2927</v>
      </c>
      <c r="D39" s="130">
        <v>17</v>
      </c>
      <c r="E39" s="130">
        <v>16</v>
      </c>
      <c r="F39" s="130">
        <v>25</v>
      </c>
      <c r="G39" s="130">
        <v>5</v>
      </c>
      <c r="H39" s="130">
        <v>0</v>
      </c>
      <c r="I39" s="130">
        <v>6</v>
      </c>
      <c r="J39" s="130">
        <v>3</v>
      </c>
      <c r="K39" s="130">
        <v>1</v>
      </c>
      <c r="L39" s="130">
        <v>-1</v>
      </c>
      <c r="M39" s="130">
        <v>1</v>
      </c>
      <c r="N39" s="262">
        <v>3016</v>
      </c>
      <c r="O39" s="130">
        <v>7613</v>
      </c>
      <c r="P39" s="130">
        <v>7584</v>
      </c>
    </row>
    <row r="40" spans="1:16" s="130" customFormat="1">
      <c r="A40" s="130" t="s">
        <v>43</v>
      </c>
      <c r="B40" s="130" t="s">
        <v>131</v>
      </c>
      <c r="C40" s="130">
        <v>10186</v>
      </c>
      <c r="D40" s="130">
        <v>38</v>
      </c>
      <c r="E40" s="130">
        <v>30</v>
      </c>
      <c r="F40" s="130">
        <v>41</v>
      </c>
      <c r="G40" s="130">
        <v>68</v>
      </c>
      <c r="H40" s="130">
        <v>55</v>
      </c>
      <c r="I40" s="130">
        <v>77</v>
      </c>
      <c r="J40" s="130">
        <v>21</v>
      </c>
      <c r="K40" s="130">
        <v>32</v>
      </c>
      <c r="L40" s="130">
        <v>48</v>
      </c>
      <c r="M40" s="130">
        <v>4</v>
      </c>
      <c r="N40" s="262">
        <v>10625</v>
      </c>
      <c r="O40" s="130">
        <v>21245</v>
      </c>
      <c r="P40" s="130">
        <v>21206</v>
      </c>
    </row>
    <row r="41" spans="1:16" s="130" customFormat="1">
      <c r="A41" s="130" t="s">
        <v>44</v>
      </c>
      <c r="B41" s="130" t="s">
        <v>131</v>
      </c>
      <c r="C41" s="130">
        <v>3710</v>
      </c>
      <c r="D41" s="130">
        <v>81</v>
      </c>
      <c r="E41" s="130">
        <v>51</v>
      </c>
      <c r="F41" s="130">
        <v>74</v>
      </c>
      <c r="G41" s="130">
        <v>81</v>
      </c>
      <c r="H41" s="130">
        <v>141</v>
      </c>
      <c r="I41" s="130">
        <v>125</v>
      </c>
      <c r="J41" s="130">
        <v>42</v>
      </c>
      <c r="K41" s="130">
        <v>43</v>
      </c>
      <c r="L41" s="130">
        <v>37</v>
      </c>
      <c r="M41" s="130">
        <v>25</v>
      </c>
      <c r="N41" s="262">
        <v>4254</v>
      </c>
      <c r="O41" s="130">
        <v>10145</v>
      </c>
      <c r="P41" s="130">
        <v>10185</v>
      </c>
    </row>
    <row r="42" spans="1:16" s="130" customFormat="1">
      <c r="A42" s="130" t="s">
        <v>12</v>
      </c>
      <c r="B42" s="130" t="s">
        <v>131</v>
      </c>
      <c r="C42" s="130">
        <v>2645</v>
      </c>
      <c r="D42" s="130">
        <v>17</v>
      </c>
      <c r="E42" s="130">
        <v>8</v>
      </c>
      <c r="F42" s="130">
        <v>13</v>
      </c>
      <c r="G42" s="130">
        <v>6</v>
      </c>
      <c r="H42" s="130">
        <v>15</v>
      </c>
      <c r="I42" s="130">
        <v>11</v>
      </c>
      <c r="J42" s="130">
        <v>0</v>
      </c>
      <c r="K42" s="130">
        <v>-2</v>
      </c>
      <c r="L42" s="130">
        <v>4</v>
      </c>
      <c r="M42" s="130">
        <v>1</v>
      </c>
      <c r="N42" s="262">
        <v>2852</v>
      </c>
      <c r="O42" s="130">
        <v>5301</v>
      </c>
      <c r="P42" s="130">
        <v>5324</v>
      </c>
    </row>
    <row r="43" spans="1:16" s="130" customFormat="1">
      <c r="A43" s="130" t="s">
        <v>45</v>
      </c>
      <c r="B43" s="130" t="s">
        <v>131</v>
      </c>
      <c r="C43" s="130">
        <v>10866</v>
      </c>
      <c r="D43" s="130">
        <v>118</v>
      </c>
      <c r="E43" s="130">
        <v>136</v>
      </c>
      <c r="F43" s="130">
        <v>93</v>
      </c>
      <c r="G43" s="130">
        <v>424</v>
      </c>
      <c r="H43" s="130">
        <v>252</v>
      </c>
      <c r="I43" s="130">
        <v>121</v>
      </c>
      <c r="J43" s="130">
        <v>58</v>
      </c>
      <c r="K43" s="130">
        <v>26</v>
      </c>
      <c r="L43" s="130">
        <v>16</v>
      </c>
      <c r="M43" s="130">
        <v>35</v>
      </c>
      <c r="N43" s="262">
        <v>11810</v>
      </c>
      <c r="O43" s="130">
        <v>28793</v>
      </c>
      <c r="P43" s="130">
        <v>28702</v>
      </c>
    </row>
    <row r="44" spans="1:16" s="130" customFormat="1">
      <c r="A44" s="130" t="s">
        <v>46</v>
      </c>
      <c r="B44" s="130" t="s">
        <v>131</v>
      </c>
      <c r="C44" s="130">
        <v>1777</v>
      </c>
      <c r="D44" s="130">
        <v>17</v>
      </c>
      <c r="E44" s="130">
        <v>61</v>
      </c>
      <c r="F44" s="130">
        <v>70</v>
      </c>
      <c r="G44" s="130">
        <v>53</v>
      </c>
      <c r="H44" s="130">
        <v>73</v>
      </c>
      <c r="I44" s="130">
        <v>43</v>
      </c>
      <c r="J44" s="130">
        <v>29</v>
      </c>
      <c r="K44" s="130">
        <v>30</v>
      </c>
      <c r="L44" s="130">
        <v>11</v>
      </c>
      <c r="M44" s="130">
        <v>23</v>
      </c>
      <c r="N44" s="262">
        <v>2214</v>
      </c>
      <c r="O44" s="130">
        <v>5989</v>
      </c>
      <c r="P44" s="130">
        <v>6076</v>
      </c>
    </row>
    <row r="45" spans="1:16" s="130" customFormat="1">
      <c r="A45" s="130" t="s">
        <v>47</v>
      </c>
      <c r="B45" s="130" t="s">
        <v>131</v>
      </c>
      <c r="C45" s="130">
        <v>4066</v>
      </c>
      <c r="D45" s="130">
        <v>93</v>
      </c>
      <c r="E45" s="130">
        <v>88</v>
      </c>
      <c r="F45" s="130">
        <v>48</v>
      </c>
      <c r="G45" s="130">
        <v>27</v>
      </c>
      <c r="H45" s="130">
        <v>36</v>
      </c>
      <c r="I45" s="130">
        <v>95</v>
      </c>
      <c r="J45" s="130">
        <v>0</v>
      </c>
      <c r="K45" s="130">
        <v>16</v>
      </c>
      <c r="L45" s="130">
        <v>10</v>
      </c>
      <c r="M45" s="130">
        <v>22</v>
      </c>
      <c r="N45" s="262">
        <v>4544</v>
      </c>
      <c r="O45" s="130">
        <v>8698</v>
      </c>
      <c r="P45" s="130">
        <v>8697</v>
      </c>
    </row>
    <row r="46" spans="1:16" s="130" customFormat="1">
      <c r="A46" s="130" t="s">
        <v>13</v>
      </c>
      <c r="B46" s="130" t="s">
        <v>131</v>
      </c>
      <c r="C46" s="130">
        <v>308</v>
      </c>
      <c r="D46" s="130">
        <v>5</v>
      </c>
      <c r="E46" s="130">
        <v>4</v>
      </c>
      <c r="F46" s="130">
        <v>4</v>
      </c>
      <c r="G46" s="130">
        <v>2</v>
      </c>
      <c r="H46" s="130">
        <v>6</v>
      </c>
      <c r="I46" s="130">
        <v>3</v>
      </c>
      <c r="J46" s="130">
        <v>2</v>
      </c>
      <c r="K46" s="130">
        <v>3</v>
      </c>
      <c r="L46" s="130">
        <v>1</v>
      </c>
      <c r="M46" s="130">
        <v>0</v>
      </c>
      <c r="N46" s="262">
        <v>504</v>
      </c>
      <c r="O46" s="130">
        <v>814</v>
      </c>
      <c r="P46" s="130">
        <v>813</v>
      </c>
    </row>
    <row r="47" spans="1:16" s="130" customFormat="1">
      <c r="A47" s="130" t="s">
        <v>14</v>
      </c>
      <c r="B47" s="130" t="s">
        <v>131</v>
      </c>
      <c r="C47" s="130">
        <v>2371</v>
      </c>
      <c r="D47" s="130">
        <v>52</v>
      </c>
      <c r="E47" s="130">
        <v>39</v>
      </c>
      <c r="F47" s="130">
        <v>56</v>
      </c>
      <c r="G47" s="130">
        <v>79</v>
      </c>
      <c r="H47" s="130">
        <v>95</v>
      </c>
      <c r="I47" s="130">
        <v>50</v>
      </c>
      <c r="J47" s="130">
        <v>32</v>
      </c>
      <c r="K47" s="130">
        <v>32</v>
      </c>
      <c r="L47" s="130">
        <v>9</v>
      </c>
      <c r="M47" s="130">
        <v>2</v>
      </c>
      <c r="N47" s="262">
        <v>2864</v>
      </c>
      <c r="O47" s="130">
        <v>7259</v>
      </c>
      <c r="P47" s="130">
        <v>7245</v>
      </c>
    </row>
    <row r="48" spans="1:16" s="130" customFormat="1">
      <c r="A48" s="130" t="s">
        <v>15</v>
      </c>
      <c r="B48" s="130" t="s">
        <v>131</v>
      </c>
      <c r="C48" s="130">
        <v>3906</v>
      </c>
      <c r="D48" s="130">
        <v>259</v>
      </c>
      <c r="E48" s="130">
        <v>166</v>
      </c>
      <c r="F48" s="130">
        <v>103</v>
      </c>
      <c r="G48" s="130">
        <v>114</v>
      </c>
      <c r="H48" s="130">
        <v>117</v>
      </c>
      <c r="I48" s="130">
        <v>72</v>
      </c>
      <c r="J48" s="130">
        <v>84</v>
      </c>
      <c r="K48" s="130">
        <v>94</v>
      </c>
      <c r="L48" s="130">
        <v>50</v>
      </c>
      <c r="M48" s="130">
        <v>35</v>
      </c>
      <c r="N48" s="262">
        <v>5164</v>
      </c>
      <c r="O48" s="130">
        <v>13600</v>
      </c>
      <c r="P48" s="130">
        <v>13756</v>
      </c>
    </row>
    <row r="49" spans="1:16" s="130" customFormat="1">
      <c r="A49" s="131" t="s">
        <v>125</v>
      </c>
      <c r="B49" s="131"/>
      <c r="C49" s="131">
        <v>149961</v>
      </c>
      <c r="D49" s="131">
        <v>1868</v>
      </c>
      <c r="E49" s="131">
        <v>1768</v>
      </c>
      <c r="F49" s="131">
        <v>2429</v>
      </c>
      <c r="G49" s="131">
        <v>2206</v>
      </c>
      <c r="H49" s="131">
        <v>2142</v>
      </c>
      <c r="I49" s="131">
        <v>1790</v>
      </c>
      <c r="J49" s="131">
        <v>1358</v>
      </c>
      <c r="K49" s="131">
        <v>1048</v>
      </c>
      <c r="L49" s="131">
        <v>685</v>
      </c>
      <c r="M49" s="131">
        <v>486</v>
      </c>
      <c r="N49" s="263">
        <v>166053</v>
      </c>
      <c r="O49" s="131">
        <f>SUM(O23,O26,O28:O29,O38)</f>
        <v>157712</v>
      </c>
      <c r="P49" s="131">
        <f>SUM(P23,P26,P28:P29,P38)</f>
        <v>157503</v>
      </c>
    </row>
    <row r="50" spans="1:16" s="130" customFormat="1">
      <c r="A50" s="131" t="s">
        <v>91</v>
      </c>
      <c r="B50" s="131"/>
      <c r="C50" s="131">
        <f>SUM(C7:C22,C24:C25,C27,C30:C37,C39:C48)</f>
        <v>113023</v>
      </c>
      <c r="D50" s="131">
        <v>2064</v>
      </c>
      <c r="E50" s="131">
        <v>1576</v>
      </c>
      <c r="F50" s="131">
        <v>1579</v>
      </c>
      <c r="G50" s="131">
        <v>2071</v>
      </c>
      <c r="H50" s="131">
        <v>2019</v>
      </c>
      <c r="I50" s="131">
        <v>1583</v>
      </c>
      <c r="J50" s="131">
        <v>944</v>
      </c>
      <c r="K50" s="131">
        <v>733</v>
      </c>
      <c r="L50" s="131">
        <v>669</v>
      </c>
      <c r="M50" s="131">
        <v>432</v>
      </c>
      <c r="N50" s="263">
        <v>126709</v>
      </c>
      <c r="O50" s="131">
        <v>295123</v>
      </c>
      <c r="P50" s="131">
        <v>295608</v>
      </c>
    </row>
    <row r="51" spans="1:16" s="130" customFormat="1">
      <c r="A51" s="131" t="s">
        <v>92</v>
      </c>
      <c r="B51" s="131"/>
      <c r="C51" s="131">
        <v>546524</v>
      </c>
      <c r="D51" s="131">
        <v>7544</v>
      </c>
      <c r="E51" s="131">
        <v>7079</v>
      </c>
      <c r="F51" s="131">
        <v>8898</v>
      </c>
      <c r="G51" s="131">
        <v>9263</v>
      </c>
      <c r="H51" s="131">
        <v>9070</v>
      </c>
      <c r="I51" s="131">
        <v>7702</v>
      </c>
      <c r="J51" s="131">
        <v>5728</v>
      </c>
      <c r="K51" s="131">
        <v>4373</v>
      </c>
      <c r="L51" s="131">
        <v>3078</v>
      </c>
      <c r="M51" s="131">
        <v>2160</v>
      </c>
      <c r="N51" s="263">
        <v>614754</v>
      </c>
      <c r="O51" s="130">
        <v>1317208</v>
      </c>
      <c r="P51" s="130">
        <v>1318000</v>
      </c>
    </row>
    <row r="53" spans="1:16" ht="16">
      <c r="A53" s="58" t="s">
        <v>88</v>
      </c>
      <c r="B53" s="58"/>
    </row>
    <row r="55" spans="1:16">
      <c r="A55" t="str">
        <f t="shared" ref="A55:M55" si="0">A15</f>
        <v>East Kingston</v>
      </c>
      <c r="C55">
        <f t="shared" si="0"/>
        <v>648</v>
      </c>
      <c r="D55">
        <f t="shared" si="0"/>
        <v>12</v>
      </c>
      <c r="E55">
        <f t="shared" si="0"/>
        <v>13</v>
      </c>
      <c r="F55">
        <f t="shared" si="0"/>
        <v>36</v>
      </c>
      <c r="G55">
        <f t="shared" si="0"/>
        <v>34</v>
      </c>
      <c r="H55">
        <f t="shared" si="0"/>
        <v>52</v>
      </c>
      <c r="I55">
        <f t="shared" si="0"/>
        <v>36</v>
      </c>
      <c r="J55">
        <f t="shared" si="0"/>
        <v>22</v>
      </c>
      <c r="K55">
        <f t="shared" si="0"/>
        <v>18</v>
      </c>
      <c r="L55">
        <f t="shared" si="0"/>
        <v>7</v>
      </c>
      <c r="M55">
        <f t="shared" si="0"/>
        <v>5</v>
      </c>
      <c r="N55">
        <f>N15</f>
        <v>907</v>
      </c>
      <c r="O55">
        <f>O15</f>
        <v>2358</v>
      </c>
      <c r="P55">
        <f>P15</f>
        <v>2363</v>
      </c>
    </row>
    <row r="56" spans="1:16">
      <c r="A56" t="str">
        <f>A17</f>
        <v>Exeter</v>
      </c>
      <c r="C56">
        <f t="shared" ref="C56:M56" si="1">C17</f>
        <v>6107</v>
      </c>
      <c r="D56">
        <f t="shared" si="1"/>
        <v>40</v>
      </c>
      <c r="E56">
        <f t="shared" si="1"/>
        <v>26</v>
      </c>
      <c r="F56">
        <f t="shared" si="1"/>
        <v>102</v>
      </c>
      <c r="G56">
        <f t="shared" si="1"/>
        <v>73</v>
      </c>
      <c r="H56">
        <f t="shared" si="1"/>
        <v>72</v>
      </c>
      <c r="I56">
        <f t="shared" si="1"/>
        <v>83</v>
      </c>
      <c r="J56">
        <f t="shared" si="1"/>
        <v>60</v>
      </c>
      <c r="K56">
        <f t="shared" si="1"/>
        <v>55</v>
      </c>
      <c r="L56">
        <f t="shared" si="1"/>
        <v>126</v>
      </c>
      <c r="M56">
        <f t="shared" si="1"/>
        <v>7</v>
      </c>
      <c r="N56">
        <f>N17</f>
        <v>6496</v>
      </c>
      <c r="O56">
        <f>O17</f>
        <v>14314</v>
      </c>
      <c r="P56">
        <f>P17</f>
        <v>14354</v>
      </c>
    </row>
    <row r="57" spans="1:16">
      <c r="A57" t="str">
        <f>A19</f>
        <v>Greenland</v>
      </c>
      <c r="C57">
        <f t="shared" ref="C57:M57" si="2">C19</f>
        <v>1244</v>
      </c>
      <c r="D57">
        <f t="shared" si="2"/>
        <v>28</v>
      </c>
      <c r="E57">
        <f t="shared" si="2"/>
        <v>18</v>
      </c>
      <c r="F57">
        <f t="shared" si="2"/>
        <v>22</v>
      </c>
      <c r="G57">
        <f t="shared" si="2"/>
        <v>15</v>
      </c>
      <c r="H57">
        <f t="shared" si="2"/>
        <v>8</v>
      </c>
      <c r="I57">
        <f t="shared" si="2"/>
        <v>15</v>
      </c>
      <c r="J57">
        <f t="shared" si="2"/>
        <v>14</v>
      </c>
      <c r="K57">
        <f t="shared" si="2"/>
        <v>17</v>
      </c>
      <c r="L57">
        <f t="shared" si="2"/>
        <v>12</v>
      </c>
      <c r="M57">
        <f t="shared" si="2"/>
        <v>15</v>
      </c>
      <c r="N57">
        <f>N19</f>
        <v>1443</v>
      </c>
      <c r="O57">
        <f>O19</f>
        <v>3551</v>
      </c>
      <c r="P57">
        <f>P19</f>
        <v>3586</v>
      </c>
    </row>
    <row r="58" spans="1:16">
      <c r="A58" t="str">
        <f>A21</f>
        <v>Hampton</v>
      </c>
      <c r="C58">
        <f t="shared" ref="C58:M58" si="3">C21</f>
        <v>9349</v>
      </c>
      <c r="D58">
        <f t="shared" si="3"/>
        <v>52</v>
      </c>
      <c r="E58">
        <f t="shared" si="3"/>
        <v>43</v>
      </c>
      <c r="F58">
        <f t="shared" si="3"/>
        <v>122</v>
      </c>
      <c r="G58">
        <f t="shared" si="3"/>
        <v>106</v>
      </c>
      <c r="H58">
        <f t="shared" si="3"/>
        <v>108</v>
      </c>
      <c r="I58">
        <f t="shared" si="3"/>
        <v>54</v>
      </c>
      <c r="J58">
        <f t="shared" si="3"/>
        <v>36</v>
      </c>
      <c r="K58">
        <f t="shared" si="3"/>
        <v>3</v>
      </c>
      <c r="L58">
        <f t="shared" si="3"/>
        <v>22</v>
      </c>
      <c r="M58">
        <f t="shared" si="3"/>
        <v>16</v>
      </c>
      <c r="N58">
        <f t="shared" ref="N58:P59" si="4">N21</f>
        <v>9921</v>
      </c>
      <c r="O58">
        <f t="shared" si="4"/>
        <v>14985</v>
      </c>
      <c r="P58">
        <f t="shared" si="4"/>
        <v>14868</v>
      </c>
    </row>
    <row r="59" spans="1:16">
      <c r="A59" t="str">
        <f>A22</f>
        <v>Hampton Falls</v>
      </c>
      <c r="C59">
        <f t="shared" ref="C59:M59" si="5">C22</f>
        <v>729</v>
      </c>
      <c r="D59">
        <f t="shared" si="5"/>
        <v>13</v>
      </c>
      <c r="E59">
        <f t="shared" si="5"/>
        <v>11</v>
      </c>
      <c r="F59">
        <f t="shared" si="5"/>
        <v>18</v>
      </c>
      <c r="G59">
        <f t="shared" si="5"/>
        <v>11</v>
      </c>
      <c r="H59">
        <f t="shared" si="5"/>
        <v>18</v>
      </c>
      <c r="I59">
        <f t="shared" si="5"/>
        <v>16</v>
      </c>
      <c r="J59">
        <f t="shared" si="5"/>
        <v>23</v>
      </c>
      <c r="K59">
        <f t="shared" si="5"/>
        <v>8</v>
      </c>
      <c r="L59">
        <f t="shared" si="5"/>
        <v>5</v>
      </c>
      <c r="M59">
        <f t="shared" si="5"/>
        <v>3</v>
      </c>
      <c r="N59">
        <f t="shared" si="4"/>
        <v>900</v>
      </c>
      <c r="O59">
        <f t="shared" si="4"/>
        <v>2237</v>
      </c>
      <c r="P59">
        <f t="shared" si="4"/>
        <v>2235</v>
      </c>
    </row>
    <row r="60" spans="1:16">
      <c r="A60" t="str">
        <f>A24</f>
        <v>Kensington</v>
      </c>
      <c r="C60">
        <f t="shared" ref="C60:M60" si="6">C24</f>
        <v>672</v>
      </c>
      <c r="D60">
        <f t="shared" si="6"/>
        <v>12</v>
      </c>
      <c r="E60">
        <f t="shared" si="6"/>
        <v>22</v>
      </c>
      <c r="F60">
        <f t="shared" si="6"/>
        <v>10</v>
      </c>
      <c r="G60">
        <f t="shared" si="6"/>
        <v>20</v>
      </c>
      <c r="H60">
        <f t="shared" si="6"/>
        <v>10</v>
      </c>
      <c r="I60">
        <f t="shared" si="6"/>
        <v>15</v>
      </c>
      <c r="J60">
        <f t="shared" si="6"/>
        <v>8</v>
      </c>
      <c r="K60">
        <f t="shared" si="6"/>
        <v>8</v>
      </c>
      <c r="L60">
        <f t="shared" si="6"/>
        <v>3</v>
      </c>
      <c r="M60">
        <f t="shared" si="6"/>
        <v>0</v>
      </c>
      <c r="N60">
        <f>N24</f>
        <v>806</v>
      </c>
      <c r="O60">
        <f>O24</f>
        <v>2125</v>
      </c>
      <c r="P60">
        <f>P24</f>
        <v>2121</v>
      </c>
    </row>
    <row r="61" spans="1:16">
      <c r="A61" t="str">
        <f>A30</f>
        <v>New Castle</v>
      </c>
      <c r="C61">
        <f t="shared" ref="C61:M61" si="7">C30</f>
        <v>488</v>
      </c>
      <c r="D61">
        <f t="shared" si="7"/>
        <v>3</v>
      </c>
      <c r="E61">
        <f t="shared" si="7"/>
        <v>2</v>
      </c>
      <c r="F61">
        <f t="shared" si="7"/>
        <v>5</v>
      </c>
      <c r="G61">
        <f t="shared" si="7"/>
        <v>12</v>
      </c>
      <c r="H61">
        <f t="shared" si="7"/>
        <v>1</v>
      </c>
      <c r="I61">
        <f t="shared" si="7"/>
        <v>1</v>
      </c>
      <c r="J61">
        <f t="shared" si="7"/>
        <v>4</v>
      </c>
      <c r="K61">
        <f t="shared" si="7"/>
        <v>2</v>
      </c>
      <c r="L61">
        <f t="shared" si="7"/>
        <v>1</v>
      </c>
      <c r="M61">
        <f t="shared" si="7"/>
        <v>2</v>
      </c>
      <c r="N61">
        <f>N30</f>
        <v>537</v>
      </c>
      <c r="O61">
        <f t="shared" ref="O61:P64" si="8">O30</f>
        <v>969</v>
      </c>
      <c r="P61">
        <f t="shared" si="8"/>
        <v>967</v>
      </c>
    </row>
    <row r="62" spans="1:16">
      <c r="A62" t="str">
        <f t="shared" ref="A62:M64" si="9">A31</f>
        <v>Newfields</v>
      </c>
      <c r="C62">
        <f t="shared" si="9"/>
        <v>532</v>
      </c>
      <c r="D62">
        <f t="shared" si="9"/>
        <v>8</v>
      </c>
      <c r="E62">
        <f t="shared" si="9"/>
        <v>8</v>
      </c>
      <c r="F62">
        <f t="shared" si="9"/>
        <v>10</v>
      </c>
      <c r="G62">
        <f t="shared" si="9"/>
        <v>8</v>
      </c>
      <c r="H62">
        <f t="shared" si="9"/>
        <v>2</v>
      </c>
      <c r="I62">
        <f t="shared" si="9"/>
        <v>8</v>
      </c>
      <c r="J62">
        <f t="shared" si="9"/>
        <v>11</v>
      </c>
      <c r="K62">
        <f t="shared" si="9"/>
        <v>7</v>
      </c>
      <c r="L62">
        <f t="shared" si="9"/>
        <v>3</v>
      </c>
      <c r="M62">
        <f t="shared" si="9"/>
        <v>3</v>
      </c>
      <c r="N62">
        <f>N31</f>
        <v>591</v>
      </c>
      <c r="O62">
        <f t="shared" si="8"/>
        <v>1681</v>
      </c>
      <c r="P62">
        <f t="shared" si="8"/>
        <v>1678</v>
      </c>
    </row>
    <row r="63" spans="1:16">
      <c r="A63" t="str">
        <f t="shared" si="9"/>
        <v>Newington</v>
      </c>
      <c r="C63">
        <f t="shared" si="9"/>
        <v>305</v>
      </c>
      <c r="D63">
        <f t="shared" si="9"/>
        <v>4</v>
      </c>
      <c r="E63">
        <f t="shared" si="9"/>
        <v>3</v>
      </c>
      <c r="F63">
        <f t="shared" si="9"/>
        <v>0</v>
      </c>
      <c r="G63">
        <f t="shared" si="9"/>
        <v>1</v>
      </c>
      <c r="H63">
        <f t="shared" si="9"/>
        <v>7</v>
      </c>
      <c r="I63">
        <f t="shared" si="9"/>
        <v>1</v>
      </c>
      <c r="J63">
        <f t="shared" si="9"/>
        <v>0</v>
      </c>
      <c r="K63">
        <f t="shared" si="9"/>
        <v>2</v>
      </c>
      <c r="L63">
        <f t="shared" si="9"/>
        <v>1</v>
      </c>
      <c r="M63">
        <f t="shared" si="9"/>
        <v>-1</v>
      </c>
      <c r="N63">
        <f>N32</f>
        <v>322</v>
      </c>
      <c r="O63">
        <f t="shared" si="8"/>
        <v>753</v>
      </c>
      <c r="P63">
        <f t="shared" si="8"/>
        <v>753</v>
      </c>
    </row>
    <row r="64" spans="1:16">
      <c r="A64" t="str">
        <f t="shared" si="9"/>
        <v>Newmarket</v>
      </c>
      <c r="C64">
        <f t="shared" si="9"/>
        <v>3457</v>
      </c>
      <c r="D64">
        <f t="shared" si="9"/>
        <v>81</v>
      </c>
      <c r="E64">
        <f t="shared" si="9"/>
        <v>117</v>
      </c>
      <c r="F64">
        <f t="shared" si="9"/>
        <v>130</v>
      </c>
      <c r="G64">
        <f t="shared" si="9"/>
        <v>179</v>
      </c>
      <c r="H64">
        <f t="shared" si="9"/>
        <v>112</v>
      </c>
      <c r="I64">
        <f t="shared" si="9"/>
        <v>86</v>
      </c>
      <c r="J64">
        <f t="shared" si="9"/>
        <v>19</v>
      </c>
      <c r="K64">
        <f t="shared" si="9"/>
        <v>0</v>
      </c>
      <c r="L64">
        <f t="shared" si="9"/>
        <v>6</v>
      </c>
      <c r="M64">
        <f t="shared" si="9"/>
        <v>2</v>
      </c>
      <c r="N64">
        <f>N33</f>
        <v>4139</v>
      </c>
      <c r="O64">
        <f t="shared" si="8"/>
        <v>8941</v>
      </c>
      <c r="P64">
        <f t="shared" si="8"/>
        <v>8950</v>
      </c>
    </row>
    <row r="65" spans="1:16">
      <c r="A65" t="str">
        <f>A35</f>
        <v>North Hampton</v>
      </c>
      <c r="C65">
        <f t="shared" ref="C65:M65" si="10">C35</f>
        <v>1782</v>
      </c>
      <c r="D65">
        <f t="shared" si="10"/>
        <v>57</v>
      </c>
      <c r="E65">
        <f t="shared" si="10"/>
        <v>20</v>
      </c>
      <c r="F65">
        <f t="shared" si="10"/>
        <v>17</v>
      </c>
      <c r="G65">
        <f t="shared" si="10"/>
        <v>13</v>
      </c>
      <c r="H65">
        <f t="shared" si="10"/>
        <v>15</v>
      </c>
      <c r="I65">
        <f t="shared" si="10"/>
        <v>5</v>
      </c>
      <c r="J65">
        <f t="shared" si="10"/>
        <v>8</v>
      </c>
      <c r="K65">
        <f t="shared" si="10"/>
        <v>13</v>
      </c>
      <c r="L65">
        <f t="shared" si="10"/>
        <v>11</v>
      </c>
      <c r="M65">
        <f t="shared" si="10"/>
        <v>12</v>
      </c>
      <c r="N65">
        <f>N35</f>
        <v>1914</v>
      </c>
      <c r="O65">
        <f>O35</f>
        <v>4303</v>
      </c>
      <c r="P65">
        <f>P35</f>
        <v>4324</v>
      </c>
    </row>
    <row r="66" spans="1:16">
      <c r="A66" t="str">
        <f>A40</f>
        <v>Portsmouth</v>
      </c>
      <c r="C66">
        <f t="shared" ref="C66:M66" si="11">C40</f>
        <v>10186</v>
      </c>
      <c r="D66">
        <f t="shared" si="11"/>
        <v>38</v>
      </c>
      <c r="E66">
        <f t="shared" si="11"/>
        <v>30</v>
      </c>
      <c r="F66">
        <f t="shared" si="11"/>
        <v>41</v>
      </c>
      <c r="G66">
        <f t="shared" si="11"/>
        <v>68</v>
      </c>
      <c r="H66">
        <f t="shared" si="11"/>
        <v>55</v>
      </c>
      <c r="I66">
        <f t="shared" si="11"/>
        <v>77</v>
      </c>
      <c r="J66">
        <f t="shared" si="11"/>
        <v>21</v>
      </c>
      <c r="K66">
        <f t="shared" si="11"/>
        <v>32</v>
      </c>
      <c r="L66">
        <f t="shared" si="11"/>
        <v>48</v>
      </c>
      <c r="M66">
        <f t="shared" si="11"/>
        <v>4</v>
      </c>
      <c r="N66">
        <f>N40</f>
        <v>10625</v>
      </c>
      <c r="O66">
        <f>O40</f>
        <v>21245</v>
      </c>
      <c r="P66">
        <f>P40</f>
        <v>21206</v>
      </c>
    </row>
    <row r="67" spans="1:16">
      <c r="A67" t="str">
        <f>A42</f>
        <v>Rye</v>
      </c>
      <c r="C67">
        <f t="shared" ref="C67:M67" si="12">C42</f>
        <v>2645</v>
      </c>
      <c r="D67">
        <f t="shared" si="12"/>
        <v>17</v>
      </c>
      <c r="E67">
        <f t="shared" si="12"/>
        <v>8</v>
      </c>
      <c r="F67">
        <f t="shared" si="12"/>
        <v>13</v>
      </c>
      <c r="G67">
        <f t="shared" si="12"/>
        <v>6</v>
      </c>
      <c r="H67">
        <f t="shared" si="12"/>
        <v>15</v>
      </c>
      <c r="I67">
        <f t="shared" si="12"/>
        <v>11</v>
      </c>
      <c r="J67">
        <f t="shared" si="12"/>
        <v>0</v>
      </c>
      <c r="K67">
        <f t="shared" si="12"/>
        <v>-2</v>
      </c>
      <c r="L67">
        <f t="shared" si="12"/>
        <v>4</v>
      </c>
      <c r="M67">
        <f t="shared" si="12"/>
        <v>1</v>
      </c>
      <c r="N67">
        <f>N42</f>
        <v>2852</v>
      </c>
      <c r="O67">
        <f>O42</f>
        <v>5301</v>
      </c>
      <c r="P67">
        <f>P42</f>
        <v>5324</v>
      </c>
    </row>
    <row r="68" spans="1:16">
      <c r="A68" t="str">
        <f>A45</f>
        <v>Seabrook</v>
      </c>
      <c r="C68">
        <f t="shared" ref="C68:M68" si="13">C45</f>
        <v>4066</v>
      </c>
      <c r="D68">
        <f t="shared" si="13"/>
        <v>93</v>
      </c>
      <c r="E68">
        <f t="shared" si="13"/>
        <v>88</v>
      </c>
      <c r="F68">
        <f t="shared" si="13"/>
        <v>48</v>
      </c>
      <c r="G68">
        <f t="shared" si="13"/>
        <v>27</v>
      </c>
      <c r="H68">
        <f t="shared" si="13"/>
        <v>36</v>
      </c>
      <c r="I68">
        <f t="shared" si="13"/>
        <v>95</v>
      </c>
      <c r="J68">
        <f t="shared" si="13"/>
        <v>0</v>
      </c>
      <c r="K68">
        <f t="shared" si="13"/>
        <v>16</v>
      </c>
      <c r="L68">
        <f t="shared" si="13"/>
        <v>10</v>
      </c>
      <c r="M68">
        <f t="shared" si="13"/>
        <v>22</v>
      </c>
      <c r="N68">
        <f>N45</f>
        <v>4544</v>
      </c>
      <c r="O68">
        <f t="shared" ref="O68:P70" si="14">O45</f>
        <v>8698</v>
      </c>
      <c r="P68">
        <f t="shared" si="14"/>
        <v>8697</v>
      </c>
    </row>
    <row r="69" spans="1:16">
      <c r="A69" t="str">
        <f>A46</f>
        <v>South Hampton</v>
      </c>
      <c r="C69">
        <f t="shared" ref="C69:M69" si="15">C46</f>
        <v>308</v>
      </c>
      <c r="D69">
        <f t="shared" si="15"/>
        <v>5</v>
      </c>
      <c r="E69">
        <f t="shared" si="15"/>
        <v>4</v>
      </c>
      <c r="F69">
        <f t="shared" si="15"/>
        <v>4</v>
      </c>
      <c r="G69">
        <f t="shared" si="15"/>
        <v>2</v>
      </c>
      <c r="H69">
        <f t="shared" si="15"/>
        <v>6</v>
      </c>
      <c r="I69">
        <f t="shared" si="15"/>
        <v>3</v>
      </c>
      <c r="J69">
        <f t="shared" si="15"/>
        <v>2</v>
      </c>
      <c r="K69">
        <f t="shared" si="15"/>
        <v>3</v>
      </c>
      <c r="L69">
        <f t="shared" si="15"/>
        <v>1</v>
      </c>
      <c r="M69">
        <f t="shared" si="15"/>
        <v>0</v>
      </c>
      <c r="N69">
        <f>N46</f>
        <v>504</v>
      </c>
      <c r="O69">
        <f t="shared" si="14"/>
        <v>814</v>
      </c>
      <c r="P69">
        <f t="shared" si="14"/>
        <v>813</v>
      </c>
    </row>
    <row r="70" spans="1:16">
      <c r="A70" t="str">
        <f>A47</f>
        <v>Stratham</v>
      </c>
      <c r="C70">
        <f t="shared" ref="C70:M70" si="16">C47</f>
        <v>2371</v>
      </c>
      <c r="D70">
        <f t="shared" si="16"/>
        <v>52</v>
      </c>
      <c r="E70">
        <f t="shared" si="16"/>
        <v>39</v>
      </c>
      <c r="F70">
        <f t="shared" si="16"/>
        <v>56</v>
      </c>
      <c r="G70">
        <f t="shared" si="16"/>
        <v>79</v>
      </c>
      <c r="H70">
        <f t="shared" si="16"/>
        <v>95</v>
      </c>
      <c r="I70">
        <f t="shared" si="16"/>
        <v>50</v>
      </c>
      <c r="J70">
        <f t="shared" si="16"/>
        <v>32</v>
      </c>
      <c r="K70">
        <f t="shared" si="16"/>
        <v>32</v>
      </c>
      <c r="L70">
        <f t="shared" si="16"/>
        <v>9</v>
      </c>
      <c r="M70">
        <f t="shared" si="16"/>
        <v>2</v>
      </c>
      <c r="N70">
        <f>N47</f>
        <v>2864</v>
      </c>
      <c r="O70">
        <f t="shared" si="14"/>
        <v>7259</v>
      </c>
      <c r="P70">
        <f t="shared" si="14"/>
        <v>7245</v>
      </c>
    </row>
    <row r="71" spans="1:16">
      <c r="A71" s="59" t="s">
        <v>89</v>
      </c>
      <c r="B71" s="59"/>
      <c r="C71" s="59">
        <f>SUM(C55:C70)</f>
        <v>44889</v>
      </c>
      <c r="D71" s="59">
        <f>SUM(D55:D70)</f>
        <v>515</v>
      </c>
      <c r="E71" s="59">
        <f t="shared" ref="E71:M71" si="17">SUM(E55:E70)</f>
        <v>452</v>
      </c>
      <c r="F71" s="59">
        <f t="shared" si="17"/>
        <v>634</v>
      </c>
      <c r="G71" s="59">
        <f t="shared" si="17"/>
        <v>654</v>
      </c>
      <c r="H71" s="59">
        <f t="shared" si="17"/>
        <v>612</v>
      </c>
      <c r="I71" s="59">
        <f t="shared" si="17"/>
        <v>556</v>
      </c>
      <c r="J71" s="59">
        <f t="shared" si="17"/>
        <v>260</v>
      </c>
      <c r="K71" s="59">
        <f t="shared" si="17"/>
        <v>214</v>
      </c>
      <c r="L71" s="59">
        <f t="shared" si="17"/>
        <v>269</v>
      </c>
      <c r="M71" s="59">
        <f t="shared" si="17"/>
        <v>93</v>
      </c>
      <c r="N71" s="59">
        <f>SUM(N55:N70)</f>
        <v>49365</v>
      </c>
      <c r="O71" s="59">
        <f>SUM(O55:O70)</f>
        <v>99534</v>
      </c>
      <c r="P71" s="59">
        <f>SUM(P55:P70)</f>
        <v>99484</v>
      </c>
    </row>
    <row r="72" spans="1:16">
      <c r="A72" t="str">
        <f t="shared" ref="A72:A78" si="18">A7</f>
        <v>Atkinson</v>
      </c>
      <c r="C72">
        <f t="shared" ref="C72:M72" si="19">C7</f>
        <v>2431</v>
      </c>
      <c r="D72">
        <f t="shared" si="19"/>
        <v>76</v>
      </c>
      <c r="E72">
        <f t="shared" si="19"/>
        <v>88</v>
      </c>
      <c r="F72">
        <f t="shared" si="19"/>
        <v>25</v>
      </c>
      <c r="G72">
        <f t="shared" si="19"/>
        <v>24</v>
      </c>
      <c r="H72">
        <f t="shared" si="19"/>
        <v>6</v>
      </c>
      <c r="I72">
        <f t="shared" si="19"/>
        <v>18</v>
      </c>
      <c r="J72">
        <f t="shared" si="19"/>
        <v>6</v>
      </c>
      <c r="K72">
        <f t="shared" si="19"/>
        <v>8</v>
      </c>
      <c r="L72">
        <f t="shared" si="19"/>
        <v>3</v>
      </c>
      <c r="M72">
        <f t="shared" si="19"/>
        <v>3</v>
      </c>
      <c r="N72">
        <f t="shared" ref="N72:N78" si="20">N7</f>
        <v>2788</v>
      </c>
      <c r="O72">
        <f t="shared" ref="O72:P78" si="21">O7</f>
        <v>6755</v>
      </c>
      <c r="P72">
        <f t="shared" si="21"/>
        <v>6741</v>
      </c>
    </row>
    <row r="73" spans="1:16">
      <c r="A73" t="str">
        <f t="shared" si="18"/>
        <v>Auburn</v>
      </c>
      <c r="C73">
        <f t="shared" ref="C73:M73" si="22">C8</f>
        <v>1622</v>
      </c>
      <c r="D73">
        <f t="shared" si="22"/>
        <v>42</v>
      </c>
      <c r="E73">
        <f t="shared" si="22"/>
        <v>32</v>
      </c>
      <c r="F73">
        <f t="shared" si="22"/>
        <v>29</v>
      </c>
      <c r="G73">
        <f t="shared" si="22"/>
        <v>44</v>
      </c>
      <c r="H73">
        <f t="shared" si="22"/>
        <v>44</v>
      </c>
      <c r="I73">
        <f t="shared" si="22"/>
        <v>0</v>
      </c>
      <c r="J73">
        <f t="shared" si="22"/>
        <v>11</v>
      </c>
      <c r="K73">
        <f t="shared" si="22"/>
        <v>10</v>
      </c>
      <c r="L73">
        <f t="shared" si="22"/>
        <v>6</v>
      </c>
      <c r="M73">
        <f t="shared" si="22"/>
        <v>5</v>
      </c>
      <c r="N73">
        <f t="shared" si="20"/>
        <v>1814</v>
      </c>
      <c r="O73">
        <f t="shared" si="21"/>
        <v>4956</v>
      </c>
      <c r="P73">
        <f t="shared" si="21"/>
        <v>4974</v>
      </c>
    </row>
    <row r="74" spans="1:16">
      <c r="A74" t="str">
        <f t="shared" si="18"/>
        <v>Brentwood</v>
      </c>
      <c r="C74">
        <f t="shared" ref="C74:M74" si="23">C9</f>
        <v>920</v>
      </c>
      <c r="D74">
        <f t="shared" si="23"/>
        <v>61</v>
      </c>
      <c r="E74">
        <f t="shared" si="23"/>
        <v>88</v>
      </c>
      <c r="F74">
        <f t="shared" si="23"/>
        <v>69</v>
      </c>
      <c r="G74">
        <f t="shared" si="23"/>
        <v>44</v>
      </c>
      <c r="H74">
        <f t="shared" si="23"/>
        <v>39</v>
      </c>
      <c r="I74">
        <f t="shared" si="23"/>
        <v>17</v>
      </c>
      <c r="J74">
        <f t="shared" si="23"/>
        <v>29</v>
      </c>
      <c r="K74">
        <f t="shared" si="23"/>
        <v>13</v>
      </c>
      <c r="L74">
        <f t="shared" si="23"/>
        <v>14</v>
      </c>
      <c r="M74">
        <f t="shared" si="23"/>
        <v>18</v>
      </c>
      <c r="N74">
        <f t="shared" si="20"/>
        <v>1350</v>
      </c>
      <c r="O74">
        <f t="shared" si="21"/>
        <v>4489</v>
      </c>
      <c r="P74">
        <f t="shared" si="21"/>
        <v>4497</v>
      </c>
    </row>
    <row r="75" spans="1:16">
      <c r="A75" t="str">
        <f t="shared" si="18"/>
        <v>Candia</v>
      </c>
      <c r="C75">
        <f t="shared" ref="C75:M75" si="24">C10</f>
        <v>1384</v>
      </c>
      <c r="D75">
        <f t="shared" si="24"/>
        <v>33</v>
      </c>
      <c r="E75">
        <f t="shared" si="24"/>
        <v>33</v>
      </c>
      <c r="F75">
        <f t="shared" si="24"/>
        <v>7</v>
      </c>
      <c r="G75">
        <f t="shared" si="24"/>
        <v>12</v>
      </c>
      <c r="H75">
        <f t="shared" si="24"/>
        <v>7</v>
      </c>
      <c r="I75">
        <f t="shared" si="24"/>
        <v>13</v>
      </c>
      <c r="J75">
        <f t="shared" si="24"/>
        <v>18</v>
      </c>
      <c r="K75">
        <f t="shared" si="24"/>
        <v>5</v>
      </c>
      <c r="L75">
        <f t="shared" si="24"/>
        <v>7</v>
      </c>
      <c r="M75">
        <f t="shared" si="24"/>
        <v>-1</v>
      </c>
      <c r="N75">
        <f t="shared" si="20"/>
        <v>1494</v>
      </c>
      <c r="O75">
        <f t="shared" si="21"/>
        <v>3911</v>
      </c>
      <c r="P75">
        <f t="shared" si="21"/>
        <v>3913</v>
      </c>
    </row>
    <row r="76" spans="1:16">
      <c r="A76" t="str">
        <f t="shared" si="18"/>
        <v>Chester</v>
      </c>
      <c r="C76">
        <f t="shared" ref="C76:M76" si="25">C11</f>
        <v>1247</v>
      </c>
      <c r="D76">
        <f t="shared" si="25"/>
        <v>91</v>
      </c>
      <c r="E76">
        <f t="shared" si="25"/>
        <v>79</v>
      </c>
      <c r="F76">
        <f t="shared" si="25"/>
        <v>47</v>
      </c>
      <c r="G76">
        <f t="shared" si="25"/>
        <v>29</v>
      </c>
      <c r="H76">
        <f t="shared" si="25"/>
        <v>34</v>
      </c>
      <c r="I76">
        <f t="shared" si="25"/>
        <v>10</v>
      </c>
      <c r="J76">
        <f t="shared" si="25"/>
        <v>18</v>
      </c>
      <c r="K76">
        <f t="shared" si="25"/>
        <v>8</v>
      </c>
      <c r="L76">
        <f t="shared" si="25"/>
        <v>5</v>
      </c>
      <c r="M76">
        <f t="shared" si="25"/>
        <v>5</v>
      </c>
      <c r="N76">
        <f t="shared" si="20"/>
        <v>1596</v>
      </c>
      <c r="O76">
        <f t="shared" si="21"/>
        <v>4771</v>
      </c>
      <c r="P76">
        <f t="shared" si="21"/>
        <v>4762</v>
      </c>
    </row>
    <row r="77" spans="1:16">
      <c r="A77" t="str">
        <f t="shared" si="18"/>
        <v>Danville</v>
      </c>
      <c r="C77">
        <f t="shared" ref="C77:M77" si="26">C12</f>
        <v>1479</v>
      </c>
      <c r="D77">
        <f t="shared" si="26"/>
        <v>25</v>
      </c>
      <c r="E77">
        <f t="shared" si="26"/>
        <v>31</v>
      </c>
      <c r="F77">
        <f t="shared" si="26"/>
        <v>53</v>
      </c>
      <c r="G77">
        <f t="shared" si="26"/>
        <v>33</v>
      </c>
      <c r="H77">
        <f t="shared" si="26"/>
        <v>41</v>
      </c>
      <c r="I77">
        <f t="shared" si="26"/>
        <v>4</v>
      </c>
      <c r="J77">
        <f t="shared" si="26"/>
        <v>5</v>
      </c>
      <c r="K77">
        <f t="shared" si="26"/>
        <v>16</v>
      </c>
      <c r="L77">
        <f t="shared" si="26"/>
        <v>0</v>
      </c>
      <c r="M77">
        <f t="shared" si="26"/>
        <v>9</v>
      </c>
      <c r="N77">
        <f t="shared" si="20"/>
        <v>1684</v>
      </c>
      <c r="O77">
        <f t="shared" si="21"/>
        <v>4389</v>
      </c>
      <c r="P77">
        <f t="shared" si="21"/>
        <v>4424</v>
      </c>
    </row>
    <row r="78" spans="1:16">
      <c r="A78" t="str">
        <f t="shared" si="18"/>
        <v>Deerfield</v>
      </c>
      <c r="C78">
        <f t="shared" ref="C78:M78" si="27">C13</f>
        <v>1406</v>
      </c>
      <c r="D78">
        <f t="shared" si="27"/>
        <v>81</v>
      </c>
      <c r="E78">
        <f t="shared" si="27"/>
        <v>58</v>
      </c>
      <c r="F78">
        <f t="shared" si="27"/>
        <v>30</v>
      </c>
      <c r="G78">
        <f t="shared" si="27"/>
        <v>18</v>
      </c>
      <c r="H78">
        <f t="shared" si="27"/>
        <v>51</v>
      </c>
      <c r="I78">
        <f t="shared" si="27"/>
        <v>43</v>
      </c>
      <c r="J78">
        <f t="shared" si="27"/>
        <v>28</v>
      </c>
      <c r="K78">
        <f t="shared" si="27"/>
        <v>19</v>
      </c>
      <c r="L78">
        <f t="shared" si="27"/>
        <v>11</v>
      </c>
      <c r="M78">
        <f t="shared" si="27"/>
        <v>9</v>
      </c>
      <c r="N78">
        <f t="shared" si="20"/>
        <v>1743</v>
      </c>
      <c r="O78">
        <f t="shared" si="21"/>
        <v>4282</v>
      </c>
      <c r="P78">
        <f t="shared" si="21"/>
        <v>4308</v>
      </c>
    </row>
    <row r="79" spans="1:16">
      <c r="A79" t="str">
        <f>A16</f>
        <v>Epping</v>
      </c>
      <c r="C79">
        <f t="shared" ref="C79:M79" si="28">C16</f>
        <v>2215</v>
      </c>
      <c r="D79">
        <f t="shared" si="28"/>
        <v>99</v>
      </c>
      <c r="E79">
        <f t="shared" si="28"/>
        <v>16</v>
      </c>
      <c r="F79">
        <f t="shared" si="28"/>
        <v>40</v>
      </c>
      <c r="G79">
        <f t="shared" si="28"/>
        <v>26</v>
      </c>
      <c r="H79">
        <f t="shared" si="28"/>
        <v>43</v>
      </c>
      <c r="I79">
        <f t="shared" si="28"/>
        <v>60</v>
      </c>
      <c r="J79">
        <f t="shared" si="28"/>
        <v>26</v>
      </c>
      <c r="K79">
        <f t="shared" si="28"/>
        <v>40</v>
      </c>
      <c r="L79">
        <f t="shared" si="28"/>
        <v>61</v>
      </c>
      <c r="M79">
        <f t="shared" si="28"/>
        <v>45</v>
      </c>
      <c r="N79">
        <f>N16</f>
        <v>2723</v>
      </c>
      <c r="O79">
        <f>O16</f>
        <v>6415</v>
      </c>
      <c r="P79">
        <f>P16</f>
        <v>5601</v>
      </c>
    </row>
    <row r="80" spans="1:16">
      <c r="A80" t="str">
        <f>A18</f>
        <v>Fremont</v>
      </c>
      <c r="C80">
        <f t="shared" ref="C80:M80" si="29">C18</f>
        <v>1201</v>
      </c>
      <c r="D80">
        <f t="shared" si="29"/>
        <v>61</v>
      </c>
      <c r="E80">
        <f t="shared" si="29"/>
        <v>26</v>
      </c>
      <c r="F80">
        <f t="shared" si="29"/>
        <v>30</v>
      </c>
      <c r="G80">
        <f t="shared" si="29"/>
        <v>54</v>
      </c>
      <c r="H80">
        <f t="shared" si="29"/>
        <v>52</v>
      </c>
      <c r="I80">
        <f t="shared" si="29"/>
        <v>55</v>
      </c>
      <c r="J80">
        <f t="shared" si="29"/>
        <v>10</v>
      </c>
      <c r="K80">
        <f t="shared" si="29"/>
        <v>18</v>
      </c>
      <c r="L80">
        <f t="shared" si="29"/>
        <v>11</v>
      </c>
      <c r="M80">
        <f t="shared" si="29"/>
        <v>8</v>
      </c>
      <c r="N80">
        <f>N18</f>
        <v>1573</v>
      </c>
      <c r="O80">
        <f>O18</f>
        <v>4285</v>
      </c>
      <c r="P80">
        <f>P18</f>
        <v>4316</v>
      </c>
    </row>
    <row r="81" spans="1:16">
      <c r="A81" t="str">
        <f t="shared" ref="A81:M81" si="30">A20</f>
        <v>Hampstead</v>
      </c>
      <c r="C81">
        <f t="shared" si="30"/>
        <v>3276</v>
      </c>
      <c r="D81">
        <f t="shared" si="30"/>
        <v>30</v>
      </c>
      <c r="E81">
        <f t="shared" si="30"/>
        <v>14</v>
      </c>
      <c r="F81">
        <f t="shared" si="30"/>
        <v>43</v>
      </c>
      <c r="G81">
        <f t="shared" si="30"/>
        <v>71</v>
      </c>
      <c r="H81">
        <f t="shared" si="30"/>
        <v>34</v>
      </c>
      <c r="I81">
        <f t="shared" si="30"/>
        <v>92</v>
      </c>
      <c r="J81">
        <f t="shared" si="30"/>
        <v>66</v>
      </c>
      <c r="K81">
        <f t="shared" si="30"/>
        <v>35</v>
      </c>
      <c r="L81">
        <f t="shared" si="30"/>
        <v>20</v>
      </c>
      <c r="M81">
        <f t="shared" si="30"/>
        <v>37</v>
      </c>
      <c r="N81">
        <f>N20</f>
        <v>3727</v>
      </c>
      <c r="O81">
        <f>O20</f>
        <v>8528</v>
      </c>
      <c r="P81">
        <f>P20</f>
        <v>8526</v>
      </c>
    </row>
    <row r="82" spans="1:16">
      <c r="A82" t="str">
        <f>A25</f>
        <v>Kingston</v>
      </c>
      <c r="C82">
        <f t="shared" ref="C82:M82" si="31">C25</f>
        <v>2265</v>
      </c>
      <c r="D82">
        <f t="shared" si="31"/>
        <v>85</v>
      </c>
      <c r="E82">
        <f t="shared" si="31"/>
        <v>7</v>
      </c>
      <c r="F82">
        <f t="shared" si="31"/>
        <v>18</v>
      </c>
      <c r="G82">
        <f t="shared" si="31"/>
        <v>40</v>
      </c>
      <c r="H82">
        <f t="shared" si="31"/>
        <v>24</v>
      </c>
      <c r="I82">
        <f t="shared" si="31"/>
        <v>26</v>
      </c>
      <c r="J82">
        <f t="shared" si="31"/>
        <v>20</v>
      </c>
      <c r="K82">
        <f t="shared" si="31"/>
        <v>3</v>
      </c>
      <c r="L82">
        <f t="shared" si="31"/>
        <v>9</v>
      </c>
      <c r="M82">
        <f t="shared" si="31"/>
        <v>7</v>
      </c>
      <c r="N82">
        <f>N25</f>
        <v>2480</v>
      </c>
      <c r="O82">
        <f>O25</f>
        <v>6028</v>
      </c>
      <c r="P82">
        <f>P25</f>
        <v>6010</v>
      </c>
    </row>
    <row r="83" spans="1:16">
      <c r="A83" t="str">
        <f>A34</f>
        <v>Newton</v>
      </c>
      <c r="C83">
        <f t="shared" ref="C83:M83" si="32">C34</f>
        <v>1552</v>
      </c>
      <c r="D83">
        <f t="shared" si="32"/>
        <v>52</v>
      </c>
      <c r="E83">
        <f t="shared" si="32"/>
        <v>11</v>
      </c>
      <c r="F83">
        <f t="shared" si="32"/>
        <v>8</v>
      </c>
      <c r="G83">
        <f t="shared" si="32"/>
        <v>7</v>
      </c>
      <c r="H83">
        <f t="shared" si="32"/>
        <v>10</v>
      </c>
      <c r="I83">
        <f t="shared" si="32"/>
        <v>40</v>
      </c>
      <c r="J83">
        <f t="shared" si="32"/>
        <v>11</v>
      </c>
      <c r="K83">
        <f t="shared" si="32"/>
        <v>14</v>
      </c>
      <c r="L83">
        <f t="shared" si="32"/>
        <v>16</v>
      </c>
      <c r="M83">
        <f t="shared" si="32"/>
        <v>10</v>
      </c>
      <c r="N83">
        <f>N34</f>
        <v>1751</v>
      </c>
      <c r="O83">
        <f>O34</f>
        <v>4606</v>
      </c>
      <c r="P83">
        <f>P34</f>
        <v>4661</v>
      </c>
    </row>
    <row r="84" spans="1:16">
      <c r="A84" t="str">
        <f>A36</f>
        <v>Northwood</v>
      </c>
      <c r="C84">
        <f t="shared" ref="C84:M84" si="33">C36</f>
        <v>1905</v>
      </c>
      <c r="D84">
        <f t="shared" si="33"/>
        <v>28</v>
      </c>
      <c r="E84">
        <f t="shared" si="33"/>
        <v>17</v>
      </c>
      <c r="F84">
        <f t="shared" si="33"/>
        <v>31</v>
      </c>
      <c r="G84">
        <f t="shared" si="33"/>
        <v>65</v>
      </c>
      <c r="H84">
        <f t="shared" si="33"/>
        <v>70</v>
      </c>
      <c r="I84">
        <f t="shared" si="33"/>
        <v>69</v>
      </c>
      <c r="J84">
        <f t="shared" si="33"/>
        <v>29</v>
      </c>
      <c r="K84">
        <f t="shared" si="33"/>
        <v>43</v>
      </c>
      <c r="L84">
        <f t="shared" si="33"/>
        <v>9</v>
      </c>
      <c r="M84">
        <f t="shared" si="33"/>
        <v>16</v>
      </c>
      <c r="N84">
        <f t="shared" ref="N84:P85" si="34">N36</f>
        <v>2129</v>
      </c>
      <c r="O84">
        <f t="shared" si="34"/>
        <v>4243</v>
      </c>
      <c r="P84">
        <f t="shared" si="34"/>
        <v>4235</v>
      </c>
    </row>
    <row r="85" spans="1:16">
      <c r="A85" t="str">
        <f>A37</f>
        <v>Nottingham</v>
      </c>
      <c r="C85">
        <f t="shared" ref="C85:M85" si="35">C37</f>
        <v>1592</v>
      </c>
      <c r="D85">
        <f t="shared" si="35"/>
        <v>42</v>
      </c>
      <c r="E85">
        <f t="shared" si="35"/>
        <v>41</v>
      </c>
      <c r="F85">
        <f t="shared" si="35"/>
        <v>55</v>
      </c>
      <c r="G85">
        <f t="shared" si="35"/>
        <v>74</v>
      </c>
      <c r="H85">
        <f t="shared" si="35"/>
        <v>103</v>
      </c>
      <c r="I85">
        <f t="shared" si="35"/>
        <v>51</v>
      </c>
      <c r="J85">
        <f t="shared" si="35"/>
        <v>35</v>
      </c>
      <c r="K85">
        <f t="shared" si="35"/>
        <v>28</v>
      </c>
      <c r="L85">
        <f t="shared" si="35"/>
        <v>14</v>
      </c>
      <c r="M85">
        <f t="shared" si="35"/>
        <v>20</v>
      </c>
      <c r="N85">
        <f t="shared" si="34"/>
        <v>1986</v>
      </c>
      <c r="O85">
        <f t="shared" si="34"/>
        <v>4788</v>
      </c>
      <c r="P85">
        <f t="shared" si="34"/>
        <v>4813</v>
      </c>
    </row>
    <row r="86" spans="1:16">
      <c r="A86" t="str">
        <f t="shared" ref="A86:M86" si="36">A39</f>
        <v>Plaistow</v>
      </c>
      <c r="C86">
        <f t="shared" si="36"/>
        <v>2927</v>
      </c>
      <c r="D86">
        <f t="shared" si="36"/>
        <v>17</v>
      </c>
      <c r="E86">
        <f t="shared" si="36"/>
        <v>16</v>
      </c>
      <c r="F86">
        <f t="shared" si="36"/>
        <v>25</v>
      </c>
      <c r="G86">
        <f t="shared" si="36"/>
        <v>5</v>
      </c>
      <c r="H86">
        <f t="shared" si="36"/>
        <v>0</v>
      </c>
      <c r="I86">
        <f t="shared" si="36"/>
        <v>6</v>
      </c>
      <c r="J86">
        <f t="shared" si="36"/>
        <v>3</v>
      </c>
      <c r="K86">
        <f t="shared" si="36"/>
        <v>1</v>
      </c>
      <c r="L86">
        <f t="shared" si="36"/>
        <v>-1</v>
      </c>
      <c r="M86">
        <f t="shared" si="36"/>
        <v>1</v>
      </c>
      <c r="N86">
        <f>N39</f>
        <v>3016</v>
      </c>
      <c r="O86">
        <f>O39</f>
        <v>7613</v>
      </c>
      <c r="P86">
        <f>P39</f>
        <v>7584</v>
      </c>
    </row>
    <row r="87" spans="1:16">
      <c r="A87" t="str">
        <f>A41</f>
        <v>Raymond</v>
      </c>
      <c r="C87">
        <f t="shared" ref="C87:M87" si="37">C41</f>
        <v>3710</v>
      </c>
      <c r="D87">
        <f t="shared" si="37"/>
        <v>81</v>
      </c>
      <c r="E87">
        <f t="shared" si="37"/>
        <v>51</v>
      </c>
      <c r="F87">
        <f t="shared" si="37"/>
        <v>74</v>
      </c>
      <c r="G87">
        <f t="shared" si="37"/>
        <v>81</v>
      </c>
      <c r="H87">
        <f t="shared" si="37"/>
        <v>141</v>
      </c>
      <c r="I87">
        <f t="shared" si="37"/>
        <v>125</v>
      </c>
      <c r="J87">
        <f t="shared" si="37"/>
        <v>42</v>
      </c>
      <c r="K87">
        <f t="shared" si="37"/>
        <v>43</v>
      </c>
      <c r="L87">
        <f t="shared" si="37"/>
        <v>37</v>
      </c>
      <c r="M87">
        <f t="shared" si="37"/>
        <v>25</v>
      </c>
      <c r="N87">
        <f>N41</f>
        <v>4254</v>
      </c>
      <c r="O87">
        <f>O41</f>
        <v>10145</v>
      </c>
      <c r="P87">
        <f>P41</f>
        <v>10185</v>
      </c>
    </row>
    <row r="88" spans="1:16">
      <c r="A88" t="str">
        <f>A44</f>
        <v>Sandown</v>
      </c>
      <c r="C88">
        <f t="shared" ref="C88:M88" si="38">C44</f>
        <v>1777</v>
      </c>
      <c r="D88">
        <f t="shared" si="38"/>
        <v>17</v>
      </c>
      <c r="E88">
        <f t="shared" si="38"/>
        <v>61</v>
      </c>
      <c r="F88">
        <f t="shared" si="38"/>
        <v>70</v>
      </c>
      <c r="G88">
        <f t="shared" si="38"/>
        <v>53</v>
      </c>
      <c r="H88">
        <f t="shared" si="38"/>
        <v>73</v>
      </c>
      <c r="I88">
        <f t="shared" si="38"/>
        <v>43</v>
      </c>
      <c r="J88">
        <f t="shared" si="38"/>
        <v>29</v>
      </c>
      <c r="K88">
        <f t="shared" si="38"/>
        <v>30</v>
      </c>
      <c r="L88">
        <f t="shared" si="38"/>
        <v>11</v>
      </c>
      <c r="M88">
        <f t="shared" si="38"/>
        <v>23</v>
      </c>
      <c r="N88">
        <f>N44</f>
        <v>2214</v>
      </c>
      <c r="O88">
        <f>O44</f>
        <v>5989</v>
      </c>
      <c r="P88">
        <f>P44</f>
        <v>6076</v>
      </c>
    </row>
    <row r="89" spans="1:16">
      <c r="A89" s="59" t="s">
        <v>137</v>
      </c>
      <c r="B89" s="59"/>
      <c r="C89" s="59">
        <f t="shared" ref="C89:M89" si="39">SUM(C72:C88)</f>
        <v>32909</v>
      </c>
      <c r="D89" s="59">
        <f t="shared" si="39"/>
        <v>921</v>
      </c>
      <c r="E89" s="59">
        <f t="shared" si="39"/>
        <v>669</v>
      </c>
      <c r="F89" s="59">
        <f t="shared" si="39"/>
        <v>654</v>
      </c>
      <c r="G89" s="59">
        <f t="shared" si="39"/>
        <v>680</v>
      </c>
      <c r="H89" s="59">
        <f t="shared" si="39"/>
        <v>772</v>
      </c>
      <c r="I89" s="59">
        <f t="shared" si="39"/>
        <v>672</v>
      </c>
      <c r="J89" s="59">
        <f t="shared" si="39"/>
        <v>386</v>
      </c>
      <c r="K89" s="59">
        <f t="shared" si="39"/>
        <v>334</v>
      </c>
      <c r="L89" s="59">
        <f t="shared" si="39"/>
        <v>233</v>
      </c>
      <c r="M89" s="59">
        <f t="shared" si="39"/>
        <v>240</v>
      </c>
      <c r="N89" s="59">
        <f>SUM(N72:N88)</f>
        <v>38322</v>
      </c>
      <c r="O89" s="59">
        <f>SUM(O72:O88)</f>
        <v>96193</v>
      </c>
      <c r="P89" s="59">
        <f>SUM(P72:P88)</f>
        <v>95626</v>
      </c>
    </row>
    <row r="90" spans="1:16">
      <c r="A90" t="str">
        <f>A14</f>
        <v>Derry</v>
      </c>
      <c r="C90">
        <f>C14</f>
        <v>12735</v>
      </c>
      <c r="D90">
        <f t="shared" ref="D90:M90" si="40">D14</f>
        <v>105</v>
      </c>
      <c r="E90">
        <f t="shared" si="40"/>
        <v>45</v>
      </c>
      <c r="F90">
        <f t="shared" si="40"/>
        <v>55</v>
      </c>
      <c r="G90">
        <f t="shared" si="40"/>
        <v>66</v>
      </c>
      <c r="H90">
        <f t="shared" si="40"/>
        <v>91</v>
      </c>
      <c r="I90">
        <f t="shared" si="40"/>
        <v>77</v>
      </c>
      <c r="J90">
        <f t="shared" si="40"/>
        <v>65</v>
      </c>
      <c r="K90">
        <f t="shared" si="40"/>
        <v>33</v>
      </c>
      <c r="L90">
        <f t="shared" si="40"/>
        <v>68</v>
      </c>
      <c r="M90">
        <f t="shared" si="40"/>
        <v>7</v>
      </c>
      <c r="N90">
        <f>N14</f>
        <v>13277</v>
      </c>
      <c r="O90">
        <f>O14</f>
        <v>33129</v>
      </c>
      <c r="P90">
        <f>P14</f>
        <v>33008</v>
      </c>
    </row>
    <row r="91" spans="1:16">
      <c r="A91" t="str">
        <f>A23</f>
        <v>Hudson</v>
      </c>
      <c r="B91" t="str">
        <f t="shared" ref="B91:P91" si="41">B23</f>
        <v>HC</v>
      </c>
      <c r="C91">
        <f t="shared" si="41"/>
        <v>8165</v>
      </c>
      <c r="D91">
        <f t="shared" si="41"/>
        <v>48</v>
      </c>
      <c r="E91">
        <f t="shared" si="41"/>
        <v>118</v>
      </c>
      <c r="F91">
        <f t="shared" si="41"/>
        <v>214</v>
      </c>
      <c r="G91">
        <f t="shared" si="41"/>
        <v>177</v>
      </c>
      <c r="H91">
        <f t="shared" si="41"/>
        <v>140</v>
      </c>
      <c r="I91">
        <f t="shared" si="41"/>
        <v>126</v>
      </c>
      <c r="J91">
        <f t="shared" si="41"/>
        <v>108</v>
      </c>
      <c r="K91">
        <f t="shared" si="41"/>
        <v>53</v>
      </c>
      <c r="L91">
        <f t="shared" si="41"/>
        <v>30</v>
      </c>
      <c r="M91">
        <f t="shared" si="41"/>
        <v>16</v>
      </c>
      <c r="N91">
        <f>N23</f>
        <v>9212</v>
      </c>
      <c r="O91">
        <f t="shared" si="41"/>
        <v>24481</v>
      </c>
      <c r="P91">
        <f t="shared" si="41"/>
        <v>24514</v>
      </c>
    </row>
    <row r="92" spans="1:16">
      <c r="A92" t="str">
        <f>A26</f>
        <v>Litchfield</v>
      </c>
      <c r="B92" t="str">
        <f t="shared" ref="B92:P92" si="42">B26</f>
        <v>HC</v>
      </c>
      <c r="C92">
        <f t="shared" si="42"/>
        <v>2389</v>
      </c>
      <c r="D92">
        <f t="shared" si="42"/>
        <v>71</v>
      </c>
      <c r="E92">
        <f t="shared" si="42"/>
        <v>17</v>
      </c>
      <c r="F92">
        <f t="shared" si="42"/>
        <v>64</v>
      </c>
      <c r="G92">
        <f t="shared" si="42"/>
        <v>66</v>
      </c>
      <c r="H92">
        <f t="shared" si="42"/>
        <v>66</v>
      </c>
      <c r="I92">
        <f t="shared" si="42"/>
        <v>125</v>
      </c>
      <c r="J92">
        <f t="shared" si="42"/>
        <v>47</v>
      </c>
      <c r="K92">
        <f t="shared" si="42"/>
        <v>48</v>
      </c>
      <c r="L92">
        <f t="shared" si="42"/>
        <v>13</v>
      </c>
      <c r="M92">
        <f t="shared" si="42"/>
        <v>35</v>
      </c>
      <c r="N92">
        <f>N26</f>
        <v>2912</v>
      </c>
      <c r="O92">
        <f t="shared" si="42"/>
        <v>8276</v>
      </c>
      <c r="P92">
        <f t="shared" si="42"/>
        <v>8275</v>
      </c>
    </row>
    <row r="93" spans="1:16">
      <c r="A93" t="str">
        <f>A27</f>
        <v>Londonderry</v>
      </c>
      <c r="C93">
        <f>C27</f>
        <v>7718</v>
      </c>
      <c r="D93">
        <f t="shared" ref="D93:M93" si="43">D27</f>
        <v>146</v>
      </c>
      <c r="E93">
        <f t="shared" si="43"/>
        <v>108</v>
      </c>
      <c r="F93">
        <f t="shared" si="43"/>
        <v>40</v>
      </c>
      <c r="G93">
        <f t="shared" si="43"/>
        <v>133</v>
      </c>
      <c r="H93">
        <f t="shared" si="43"/>
        <v>175</v>
      </c>
      <c r="I93">
        <f t="shared" si="43"/>
        <v>85</v>
      </c>
      <c r="J93">
        <f t="shared" si="43"/>
        <v>91</v>
      </c>
      <c r="K93">
        <f t="shared" si="43"/>
        <v>48</v>
      </c>
      <c r="L93">
        <f t="shared" si="43"/>
        <v>33</v>
      </c>
      <c r="M93">
        <f t="shared" si="43"/>
        <v>22</v>
      </c>
      <c r="N93">
        <f>N27</f>
        <v>8771</v>
      </c>
      <c r="O93">
        <f>O27</f>
        <v>24144</v>
      </c>
      <c r="P93">
        <f>P27</f>
        <v>24132</v>
      </c>
    </row>
    <row r="94" spans="1:16">
      <c r="A94" t="str">
        <f>A28</f>
        <v>Merrimack</v>
      </c>
      <c r="B94" t="str">
        <f t="shared" ref="B94:P94" si="44">B28</f>
        <v>HC</v>
      </c>
      <c r="C94">
        <f t="shared" si="44"/>
        <v>8959</v>
      </c>
      <c r="D94">
        <f t="shared" si="44"/>
        <v>185</v>
      </c>
      <c r="E94">
        <f t="shared" si="44"/>
        <v>239</v>
      </c>
      <c r="F94">
        <f t="shared" si="44"/>
        <v>72</v>
      </c>
      <c r="G94">
        <f t="shared" si="44"/>
        <v>97</v>
      </c>
      <c r="H94">
        <f t="shared" si="44"/>
        <v>97</v>
      </c>
      <c r="I94">
        <f t="shared" si="44"/>
        <v>54</v>
      </c>
      <c r="J94">
        <f t="shared" si="44"/>
        <v>83</v>
      </c>
      <c r="K94">
        <f t="shared" si="44"/>
        <v>17</v>
      </c>
      <c r="L94">
        <f t="shared" si="44"/>
        <v>28</v>
      </c>
      <c r="M94">
        <f t="shared" si="44"/>
        <v>35</v>
      </c>
      <c r="N94">
        <f>N28</f>
        <v>9818</v>
      </c>
      <c r="O94">
        <f t="shared" si="44"/>
        <v>25508</v>
      </c>
      <c r="P94">
        <f t="shared" si="44"/>
        <v>25454</v>
      </c>
    </row>
    <row r="95" spans="1:16">
      <c r="A95" t="str">
        <f>A29</f>
        <v>Nashua</v>
      </c>
      <c r="B95" t="str">
        <f t="shared" ref="B95:P95" si="45">B29</f>
        <v>HC</v>
      </c>
      <c r="C95">
        <f t="shared" si="45"/>
        <v>35387</v>
      </c>
      <c r="D95">
        <f t="shared" si="45"/>
        <v>195</v>
      </c>
      <c r="E95">
        <f t="shared" si="45"/>
        <v>155</v>
      </c>
      <c r="F95">
        <f t="shared" si="45"/>
        <v>114</v>
      </c>
      <c r="G95">
        <f t="shared" si="45"/>
        <v>338</v>
      </c>
      <c r="H95">
        <f t="shared" si="45"/>
        <v>173</v>
      </c>
      <c r="I95">
        <f t="shared" si="45"/>
        <v>225</v>
      </c>
      <c r="J95">
        <f t="shared" si="45"/>
        <v>148</v>
      </c>
      <c r="K95">
        <f t="shared" si="45"/>
        <v>282</v>
      </c>
      <c r="L95">
        <f t="shared" si="45"/>
        <v>195</v>
      </c>
      <c r="M95">
        <f t="shared" si="45"/>
        <v>190</v>
      </c>
      <c r="N95">
        <f>N29</f>
        <v>37168</v>
      </c>
      <c r="O95">
        <f t="shared" si="45"/>
        <v>86543</v>
      </c>
      <c r="P95">
        <f t="shared" si="45"/>
        <v>86366</v>
      </c>
    </row>
    <row r="96" spans="1:16">
      <c r="A96" t="str">
        <f>A38</f>
        <v>Pelham</v>
      </c>
      <c r="B96" t="str">
        <f t="shared" ref="B96:P96" si="46">B38</f>
        <v>HC</v>
      </c>
      <c r="C96">
        <f t="shared" si="46"/>
        <v>3740</v>
      </c>
      <c r="D96">
        <f t="shared" si="46"/>
        <v>112</v>
      </c>
      <c r="E96">
        <f t="shared" si="46"/>
        <v>115</v>
      </c>
      <c r="F96">
        <f t="shared" si="46"/>
        <v>158</v>
      </c>
      <c r="G96">
        <f t="shared" si="46"/>
        <v>119</v>
      </c>
      <c r="H96">
        <f t="shared" si="46"/>
        <v>83</v>
      </c>
      <c r="I96">
        <f t="shared" si="46"/>
        <v>44</v>
      </c>
      <c r="J96">
        <f t="shared" si="46"/>
        <v>40</v>
      </c>
      <c r="K96">
        <f t="shared" si="46"/>
        <v>30</v>
      </c>
      <c r="L96">
        <f t="shared" si="46"/>
        <v>32</v>
      </c>
      <c r="M96">
        <f t="shared" si="46"/>
        <v>17</v>
      </c>
      <c r="N96">
        <f>N38</f>
        <v>4598</v>
      </c>
      <c r="O96">
        <f t="shared" si="46"/>
        <v>12904</v>
      </c>
      <c r="P96">
        <f t="shared" si="46"/>
        <v>12894</v>
      </c>
    </row>
    <row r="97" spans="1:16">
      <c r="A97" t="str">
        <f>A43</f>
        <v>Salem</v>
      </c>
      <c r="C97">
        <f>C43</f>
        <v>10866</v>
      </c>
      <c r="D97">
        <f t="shared" ref="D97:M97" si="47">D43</f>
        <v>118</v>
      </c>
      <c r="E97">
        <f t="shared" si="47"/>
        <v>136</v>
      </c>
      <c r="F97">
        <f t="shared" si="47"/>
        <v>93</v>
      </c>
      <c r="G97">
        <f t="shared" si="47"/>
        <v>424</v>
      </c>
      <c r="H97">
        <f t="shared" si="47"/>
        <v>252</v>
      </c>
      <c r="I97">
        <f t="shared" si="47"/>
        <v>121</v>
      </c>
      <c r="J97">
        <f t="shared" si="47"/>
        <v>58</v>
      </c>
      <c r="K97">
        <f t="shared" si="47"/>
        <v>26</v>
      </c>
      <c r="L97">
        <f t="shared" si="47"/>
        <v>16</v>
      </c>
      <c r="M97">
        <f t="shared" si="47"/>
        <v>35</v>
      </c>
      <c r="N97">
        <f>N43</f>
        <v>11810</v>
      </c>
      <c r="O97">
        <f>O43</f>
        <v>28793</v>
      </c>
      <c r="P97">
        <f>P43</f>
        <v>28702</v>
      </c>
    </row>
    <row r="98" spans="1:16">
      <c r="A98" t="str">
        <f>A48</f>
        <v>Windham</v>
      </c>
      <c r="C98">
        <f>C48</f>
        <v>3906</v>
      </c>
      <c r="D98">
        <f t="shared" ref="D98:M98" si="48">D48</f>
        <v>259</v>
      </c>
      <c r="E98">
        <f t="shared" si="48"/>
        <v>166</v>
      </c>
      <c r="F98">
        <f t="shared" si="48"/>
        <v>103</v>
      </c>
      <c r="G98">
        <f t="shared" si="48"/>
        <v>114</v>
      </c>
      <c r="H98">
        <f t="shared" si="48"/>
        <v>117</v>
      </c>
      <c r="I98">
        <f t="shared" si="48"/>
        <v>72</v>
      </c>
      <c r="J98">
        <f t="shared" si="48"/>
        <v>84</v>
      </c>
      <c r="K98">
        <f t="shared" si="48"/>
        <v>94</v>
      </c>
      <c r="L98">
        <f t="shared" si="48"/>
        <v>50</v>
      </c>
      <c r="M98">
        <f t="shared" si="48"/>
        <v>35</v>
      </c>
      <c r="N98">
        <f>N48</f>
        <v>5164</v>
      </c>
      <c r="O98">
        <f>O48</f>
        <v>13600</v>
      </c>
      <c r="P98">
        <f>P48</f>
        <v>13756</v>
      </c>
    </row>
    <row r="99" spans="1:16">
      <c r="A99" s="57" t="s">
        <v>90</v>
      </c>
      <c r="B99" s="57"/>
      <c r="C99" s="57">
        <f>SUM(C90:C98)</f>
        <v>93865</v>
      </c>
      <c r="D99" s="57">
        <f t="shared" ref="D99:M99" si="49">SUM(D90:D98)</f>
        <v>1239</v>
      </c>
      <c r="E99" s="57">
        <f t="shared" si="49"/>
        <v>1099</v>
      </c>
      <c r="F99" s="57">
        <f t="shared" si="49"/>
        <v>913</v>
      </c>
      <c r="G99" s="57">
        <f t="shared" si="49"/>
        <v>1534</v>
      </c>
      <c r="H99" s="57">
        <f t="shared" si="49"/>
        <v>1194</v>
      </c>
      <c r="I99" s="57">
        <f t="shared" si="49"/>
        <v>929</v>
      </c>
      <c r="J99" s="57">
        <f t="shared" si="49"/>
        <v>724</v>
      </c>
      <c r="K99" s="57">
        <f t="shared" si="49"/>
        <v>631</v>
      </c>
      <c r="L99" s="57">
        <f t="shared" si="49"/>
        <v>465</v>
      </c>
      <c r="M99" s="57">
        <f t="shared" si="49"/>
        <v>392</v>
      </c>
      <c r="N99" s="57">
        <f>SUM(N90:N98)</f>
        <v>102730</v>
      </c>
      <c r="O99" s="57">
        <f>SUM(O90:O98)</f>
        <v>257378</v>
      </c>
      <c r="P99" s="57">
        <f>SUM(P90:P98)</f>
        <v>257101</v>
      </c>
    </row>
    <row r="100" spans="1:16" s="171" customFormat="1">
      <c r="A100" s="170" t="s">
        <v>153</v>
      </c>
      <c r="B100" s="170"/>
      <c r="C100" s="170">
        <f>SUM(C99,C89,C71)</f>
        <v>171663</v>
      </c>
      <c r="D100" s="170">
        <f t="shared" ref="D100:L100" si="50">SUM(D99,D89,D71)</f>
        <v>2675</v>
      </c>
      <c r="E100" s="170">
        <f t="shared" si="50"/>
        <v>2220</v>
      </c>
      <c r="F100" s="170">
        <f t="shared" si="50"/>
        <v>2201</v>
      </c>
      <c r="G100" s="170">
        <f t="shared" si="50"/>
        <v>2868</v>
      </c>
      <c r="H100" s="170">
        <f t="shared" si="50"/>
        <v>2578</v>
      </c>
      <c r="I100" s="170">
        <f t="shared" si="50"/>
        <v>2157</v>
      </c>
      <c r="J100" s="170">
        <f t="shared" si="50"/>
        <v>1370</v>
      </c>
      <c r="K100" s="170">
        <f t="shared" si="50"/>
        <v>1179</v>
      </c>
      <c r="L100" s="170">
        <f t="shared" si="50"/>
        <v>967</v>
      </c>
      <c r="M100" s="170">
        <f>SUM(M99,M89,M71)</f>
        <v>725</v>
      </c>
      <c r="N100" s="170">
        <f>SUM(N99,N89,N71)</f>
        <v>190417</v>
      </c>
      <c r="O100" s="170">
        <f>SUM(O99,O89,O71)</f>
        <v>453105</v>
      </c>
      <c r="P100" s="170">
        <f>SUM(P99,P89,P71)</f>
        <v>452211</v>
      </c>
    </row>
    <row r="101" spans="1:16">
      <c r="A101" s="4" t="str">
        <f>A49</f>
        <v>Hillsborough County Totals:</v>
      </c>
      <c r="B101" s="4"/>
      <c r="C101" s="4">
        <f t="shared" ref="C101:P101" si="51">C49</f>
        <v>149961</v>
      </c>
      <c r="D101" s="4">
        <f t="shared" si="51"/>
        <v>1868</v>
      </c>
      <c r="E101" s="4">
        <f t="shared" si="51"/>
        <v>1768</v>
      </c>
      <c r="F101" s="4">
        <f t="shared" si="51"/>
        <v>2429</v>
      </c>
      <c r="G101" s="4">
        <f t="shared" si="51"/>
        <v>2206</v>
      </c>
      <c r="H101" s="4">
        <f t="shared" si="51"/>
        <v>2142</v>
      </c>
      <c r="I101" s="4">
        <f t="shared" si="51"/>
        <v>1790</v>
      </c>
      <c r="J101" s="4">
        <f t="shared" si="51"/>
        <v>1358</v>
      </c>
      <c r="K101" s="4">
        <f t="shared" si="51"/>
        <v>1048</v>
      </c>
      <c r="L101" s="4">
        <f t="shared" si="51"/>
        <v>685</v>
      </c>
      <c r="M101" s="4">
        <f t="shared" si="51"/>
        <v>486</v>
      </c>
      <c r="N101" s="4">
        <f>N49</f>
        <v>166053</v>
      </c>
      <c r="O101" s="4">
        <f t="shared" si="51"/>
        <v>157712</v>
      </c>
      <c r="P101" s="4">
        <f t="shared" si="51"/>
        <v>157503</v>
      </c>
    </row>
    <row r="102" spans="1:16">
      <c r="A102" s="4" t="str">
        <f>A50</f>
        <v>Rockingham County Totals:</v>
      </c>
      <c r="B102" s="4"/>
      <c r="C102" s="4">
        <f>C50</f>
        <v>113023</v>
      </c>
      <c r="D102" s="4">
        <f t="shared" ref="D102:M102" si="52">D50</f>
        <v>2064</v>
      </c>
      <c r="E102" s="4">
        <f t="shared" si="52"/>
        <v>1576</v>
      </c>
      <c r="F102" s="4">
        <f t="shared" si="52"/>
        <v>1579</v>
      </c>
      <c r="G102" s="4">
        <f t="shared" si="52"/>
        <v>2071</v>
      </c>
      <c r="H102" s="4">
        <f t="shared" si="52"/>
        <v>2019</v>
      </c>
      <c r="I102" s="4">
        <f t="shared" si="52"/>
        <v>1583</v>
      </c>
      <c r="J102" s="4">
        <f t="shared" si="52"/>
        <v>944</v>
      </c>
      <c r="K102" s="4">
        <f t="shared" si="52"/>
        <v>733</v>
      </c>
      <c r="L102" s="4">
        <f t="shared" si="52"/>
        <v>669</v>
      </c>
      <c r="M102" s="4">
        <f t="shared" si="52"/>
        <v>432</v>
      </c>
      <c r="N102" s="4">
        <f>N50</f>
        <v>126709</v>
      </c>
      <c r="O102" s="4">
        <f>O50</f>
        <v>295123</v>
      </c>
      <c r="P102" s="4">
        <f>P50</f>
        <v>295608</v>
      </c>
    </row>
    <row r="103" spans="1:16">
      <c r="A103" s="4" t="str">
        <f>A51</f>
        <v>State of NH Totals:</v>
      </c>
      <c r="B103" s="4"/>
      <c r="C103" s="4">
        <f t="shared" ref="C103:M103" si="53">C51</f>
        <v>546524</v>
      </c>
      <c r="D103" s="4">
        <f t="shared" si="53"/>
        <v>7544</v>
      </c>
      <c r="E103" s="4">
        <f t="shared" si="53"/>
        <v>7079</v>
      </c>
      <c r="F103" s="4">
        <f t="shared" si="53"/>
        <v>8898</v>
      </c>
      <c r="G103" s="4">
        <f t="shared" si="53"/>
        <v>9263</v>
      </c>
      <c r="H103" s="4">
        <f t="shared" si="53"/>
        <v>9070</v>
      </c>
      <c r="I103" s="4">
        <f t="shared" si="53"/>
        <v>7702</v>
      </c>
      <c r="J103" s="4">
        <f t="shared" si="53"/>
        <v>5728</v>
      </c>
      <c r="K103" s="4">
        <f t="shared" si="53"/>
        <v>4373</v>
      </c>
      <c r="L103" s="4">
        <f t="shared" si="53"/>
        <v>3078</v>
      </c>
      <c r="M103" s="4">
        <f t="shared" si="53"/>
        <v>2160</v>
      </c>
      <c r="N103" s="4">
        <f>N51</f>
        <v>614754</v>
      </c>
      <c r="O103" s="4">
        <f>O51</f>
        <v>1317208</v>
      </c>
      <c r="P103" s="4">
        <f>P51</f>
        <v>1318000</v>
      </c>
    </row>
  </sheetData>
  <mergeCells count="4">
    <mergeCell ref="C1:M3"/>
    <mergeCell ref="D5:P5"/>
    <mergeCell ref="A4:P4"/>
    <mergeCell ref="A1:A2"/>
  </mergeCells>
  <phoneticPr fontId="44" type="noConversion"/>
  <pageMargins left="0.7" right="0.7" top="0.75" bottom="0.75" header="0.3" footer="0.3"/>
  <pageSetup orientation="portrait" horizont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116"/>
  <sheetViews>
    <sheetView showGridLines="0" workbookViewId="0">
      <pane xSplit="1" ySplit="5" topLeftCell="B6" activePane="bottomRight" state="frozenSplit"/>
      <selection pane="topRight" activeCell="G1" sqref="G1"/>
      <selection pane="bottomLeft" activeCell="A6" sqref="A6"/>
      <selection pane="bottomRight" activeCell="AF12" sqref="AF12"/>
    </sheetView>
  </sheetViews>
  <sheetFormatPr baseColWidth="10" defaultColWidth="8.83203125" defaultRowHeight="13"/>
  <cols>
    <col min="1" max="1" width="25.5" style="7" customWidth="1"/>
    <col min="2" max="2" width="10.6640625" style="6" hidden="1" customWidth="1"/>
    <col min="3" max="5" width="10.1640625" style="6" hidden="1" customWidth="1"/>
    <col min="6" max="6" width="7.1640625" style="6" hidden="1" customWidth="1"/>
    <col min="7" max="7" width="8.83203125" style="6" hidden="1" customWidth="1"/>
    <col min="8" max="8" width="8.5" style="6" hidden="1" customWidth="1"/>
    <col min="9" max="9" width="8.83203125" style="6" hidden="1" customWidth="1"/>
    <col min="10" max="10" width="10.33203125" style="6" hidden="1" customWidth="1"/>
    <col min="11" max="13" width="7.5" style="6" hidden="1" customWidth="1"/>
    <col min="14" max="14" width="6.6640625" style="6" hidden="1" customWidth="1"/>
    <col min="15" max="15" width="7.5" style="6" hidden="1" customWidth="1"/>
    <col min="16" max="18" width="7.5" style="7" hidden="1" customWidth="1"/>
    <col min="19" max="19" width="6.83203125" style="7" hidden="1" customWidth="1"/>
    <col min="20" max="22" width="6.5" style="7" hidden="1" customWidth="1"/>
    <col min="23" max="23" width="9" style="6" hidden="1" customWidth="1"/>
    <col min="24" max="24" width="8.6640625" style="6" hidden="1" customWidth="1"/>
    <col min="25" max="25" width="8.83203125" style="6" hidden="1" customWidth="1"/>
    <col min="26" max="30" width="8.6640625" style="6" hidden="1" customWidth="1"/>
    <col min="31" max="31" width="9.5" hidden="1" customWidth="1"/>
    <col min="32" max="34" width="9.1640625" customWidth="1"/>
    <col min="37" max="40" width="10.5" style="132" customWidth="1"/>
    <col min="41" max="41" width="10.6640625" style="132" bestFit="1" customWidth="1"/>
    <col min="42" max="44" width="10.6640625" style="132" customWidth="1"/>
    <col min="45" max="45" width="8.83203125" style="7"/>
    <col min="46" max="46" width="9.83203125" style="8" customWidth="1"/>
    <col min="47" max="47" width="12.5" style="9" customWidth="1"/>
    <col min="48" max="48" width="3.33203125" style="9" customWidth="1"/>
    <col min="49" max="49" width="21.83203125" style="9" bestFit="1" customWidth="1"/>
    <col min="50" max="16384" width="8.83203125" style="7"/>
  </cols>
  <sheetData>
    <row r="1" spans="1:51" ht="18.75" customHeight="1">
      <c r="A1" s="5" t="s">
        <v>66</v>
      </c>
      <c r="AF1" s="471" t="s">
        <v>206</v>
      </c>
      <c r="AT1" s="885" t="s">
        <v>136</v>
      </c>
      <c r="AU1" s="885"/>
      <c r="AV1" s="885"/>
      <c r="AW1" s="885"/>
    </row>
    <row r="2" spans="1:51" ht="15.75" customHeight="1">
      <c r="A2" s="517"/>
      <c r="B2" s="906" t="s">
        <v>126</v>
      </c>
      <c r="C2" s="907"/>
      <c r="D2" s="907"/>
      <c r="E2" s="907"/>
      <c r="F2" s="908"/>
      <c r="G2" s="912" t="s">
        <v>57</v>
      </c>
      <c r="H2" s="913"/>
      <c r="I2" s="913"/>
      <c r="J2" s="914"/>
      <c r="K2" s="886" t="s">
        <v>209</v>
      </c>
      <c r="L2" s="887"/>
      <c r="M2" s="902"/>
      <c r="N2" s="892" t="s">
        <v>140</v>
      </c>
      <c r="O2" s="893"/>
      <c r="P2" s="886" t="s">
        <v>210</v>
      </c>
      <c r="Q2" s="887"/>
      <c r="R2" s="887"/>
      <c r="S2" s="887"/>
      <c r="T2" s="887"/>
      <c r="U2" s="887"/>
      <c r="V2" s="888"/>
      <c r="W2" s="918" t="s">
        <v>59</v>
      </c>
      <c r="X2" s="919"/>
      <c r="Y2" s="919"/>
      <c r="Z2" s="919"/>
      <c r="AA2" s="919"/>
      <c r="AB2" s="919"/>
      <c r="AC2" s="919"/>
      <c r="AD2" s="919"/>
      <c r="AE2" s="919"/>
      <c r="AF2" s="920"/>
      <c r="AG2" s="605"/>
      <c r="AH2" s="606"/>
      <c r="AI2" s="242"/>
      <c r="AK2" s="910" t="s">
        <v>141</v>
      </c>
      <c r="AL2" s="911"/>
      <c r="AM2" s="911"/>
      <c r="AN2" s="911"/>
      <c r="AO2" s="911"/>
      <c r="AP2" s="911"/>
      <c r="AQ2" s="911"/>
      <c r="AR2" s="911"/>
      <c r="AT2" s="898" t="s">
        <v>60</v>
      </c>
      <c r="AU2" s="899"/>
      <c r="AV2" s="15"/>
      <c r="AW2" s="15" t="s">
        <v>107</v>
      </c>
    </row>
    <row r="3" spans="1:51" ht="26.25" customHeight="1">
      <c r="A3" s="518"/>
      <c r="B3" s="909" t="s">
        <v>127</v>
      </c>
      <c r="C3" s="909"/>
      <c r="D3" s="909"/>
      <c r="E3" s="909"/>
      <c r="F3" s="909"/>
      <c r="G3" s="915" t="s">
        <v>82</v>
      </c>
      <c r="H3" s="916"/>
      <c r="I3" s="916"/>
      <c r="J3" s="917"/>
      <c r="K3" s="903"/>
      <c r="L3" s="904"/>
      <c r="M3" s="905"/>
      <c r="N3" s="894"/>
      <c r="O3" s="895"/>
      <c r="P3" s="889"/>
      <c r="Q3" s="890"/>
      <c r="R3" s="890"/>
      <c r="S3" s="890"/>
      <c r="T3" s="890"/>
      <c r="U3" s="890"/>
      <c r="V3" s="891"/>
      <c r="W3" s="921"/>
      <c r="X3" s="922"/>
      <c r="Y3" s="922"/>
      <c r="Z3" s="922"/>
      <c r="AA3" s="922"/>
      <c r="AB3" s="922"/>
      <c r="AC3" s="922"/>
      <c r="AD3" s="922"/>
      <c r="AE3" s="922"/>
      <c r="AF3" s="923"/>
      <c r="AG3" s="607"/>
      <c r="AH3" s="608"/>
      <c r="AI3" s="242"/>
      <c r="AK3" s="133" t="s">
        <v>61</v>
      </c>
      <c r="AL3" s="134">
        <v>1990</v>
      </c>
      <c r="AM3" s="135">
        <v>2000</v>
      </c>
      <c r="AN3" s="151">
        <v>2006</v>
      </c>
      <c r="AO3" s="152">
        <v>2007</v>
      </c>
      <c r="AP3" s="136">
        <v>2008</v>
      </c>
      <c r="AQ3" s="137">
        <v>2009</v>
      </c>
      <c r="AR3" s="136">
        <v>2010</v>
      </c>
      <c r="AT3" s="900" t="s">
        <v>93</v>
      </c>
      <c r="AU3" s="901"/>
      <c r="AV3" s="15"/>
      <c r="AW3" s="15" t="s">
        <v>108</v>
      </c>
      <c r="AX3" s="11"/>
      <c r="AY3" s="11"/>
    </row>
    <row r="4" spans="1:51" ht="14">
      <c r="A4" s="518" t="s">
        <v>62</v>
      </c>
      <c r="B4" s="519" t="s">
        <v>128</v>
      </c>
      <c r="C4" s="519" t="s">
        <v>129</v>
      </c>
      <c r="D4" s="519" t="s">
        <v>130</v>
      </c>
      <c r="E4" s="519" t="s">
        <v>17</v>
      </c>
      <c r="F4" s="519" t="s">
        <v>18</v>
      </c>
      <c r="G4" s="520">
        <v>1980</v>
      </c>
      <c r="H4" s="30">
        <v>1990</v>
      </c>
      <c r="I4" s="521">
        <v>2000</v>
      </c>
      <c r="J4" s="522">
        <v>2010</v>
      </c>
      <c r="K4" s="520" t="s">
        <v>63</v>
      </c>
      <c r="L4" s="603" t="s">
        <v>64</v>
      </c>
      <c r="M4" s="604" t="s">
        <v>181</v>
      </c>
      <c r="N4" s="523">
        <v>1980</v>
      </c>
      <c r="O4" s="524">
        <v>1990</v>
      </c>
      <c r="P4" s="525">
        <v>2000</v>
      </c>
      <c r="Q4" s="526">
        <v>2006</v>
      </c>
      <c r="R4" s="526">
        <v>2007</v>
      </c>
      <c r="S4" s="526">
        <v>2008</v>
      </c>
      <c r="T4" s="526">
        <v>2009</v>
      </c>
      <c r="U4" s="526">
        <v>2010</v>
      </c>
      <c r="V4" s="522">
        <v>2011</v>
      </c>
      <c r="W4" s="523">
        <v>2000</v>
      </c>
      <c r="X4" s="527">
        <v>2001</v>
      </c>
      <c r="Y4" s="527">
        <v>2002</v>
      </c>
      <c r="Z4" s="527">
        <v>2003</v>
      </c>
      <c r="AA4" s="527">
        <v>2004</v>
      </c>
      <c r="AB4" s="527">
        <v>2005</v>
      </c>
      <c r="AC4" s="527">
        <v>2006</v>
      </c>
      <c r="AD4" s="527">
        <v>2007</v>
      </c>
      <c r="AE4" s="527">
        <v>2008</v>
      </c>
      <c r="AF4" s="524">
        <v>2009</v>
      </c>
      <c r="AG4" s="527">
        <v>2010</v>
      </c>
      <c r="AH4" s="524">
        <v>2011</v>
      </c>
      <c r="AK4" s="138"/>
      <c r="AL4" s="139"/>
      <c r="AM4" s="140"/>
      <c r="AN4" s="139"/>
      <c r="AO4" s="141"/>
      <c r="AP4" s="139"/>
      <c r="AQ4" s="139"/>
      <c r="AR4" s="139"/>
      <c r="AT4" s="127" t="s">
        <v>56</v>
      </c>
      <c r="AU4" s="128" t="s">
        <v>83</v>
      </c>
      <c r="AV4" s="62"/>
      <c r="AW4" s="62"/>
      <c r="AX4" s="12"/>
      <c r="AY4" s="12"/>
    </row>
    <row r="5" spans="1:51" ht="15.5" customHeight="1">
      <c r="A5" s="110" t="str">
        <f>'OEP RAW Data'!A55</f>
        <v>East Kingston</v>
      </c>
      <c r="B5" s="108">
        <v>1</v>
      </c>
      <c r="C5" s="108" t="s">
        <v>131</v>
      </c>
      <c r="D5" s="109">
        <v>23</v>
      </c>
      <c r="E5" s="108" t="s">
        <v>30</v>
      </c>
      <c r="F5" s="108" t="s">
        <v>21</v>
      </c>
      <c r="G5" s="111">
        <v>362</v>
      </c>
      <c r="H5" s="111">
        <v>494</v>
      </c>
      <c r="I5" s="112">
        <f>'OEP RAW Data'!C55</f>
        <v>648</v>
      </c>
      <c r="J5" s="112">
        <f>'OEP RAW Data'!N55</f>
        <v>907</v>
      </c>
      <c r="K5" s="113">
        <f t="shared" ref="K5:K53" si="0">(H5/G5)^(1/(1990-1980))-1</f>
        <v>3.1577444839894664E-2</v>
      </c>
      <c r="L5" s="113">
        <f t="shared" ref="L5:L36" si="1">(I5/H5)^(1/(2000-1990))-1</f>
        <v>2.7507038941817719E-2</v>
      </c>
      <c r="M5" s="271">
        <f>(J5/I5)^(1/(2010-2000))-1</f>
        <v>3.4196891609326929E-2</v>
      </c>
      <c r="N5" s="114">
        <f t="shared" ref="N5:N51" si="2">AK5/G5</f>
        <v>3.1353591160220993</v>
      </c>
      <c r="O5" s="114">
        <f t="shared" ref="O5:O51" si="3">AL5/H5</f>
        <v>2.736842105263158</v>
      </c>
      <c r="P5" s="114">
        <f t="shared" ref="P5:P47" si="4">AM5/W5</f>
        <v>2.7030303030303031</v>
      </c>
      <c r="Q5" s="115">
        <f>AN5/AC5</f>
        <v>2.5568581477139509</v>
      </c>
      <c r="R5" s="115">
        <f>AO5/AD5</f>
        <v>2.5510907003444316</v>
      </c>
      <c r="S5" s="114">
        <f>AP5/AE5</f>
        <v>2.5694760820045559</v>
      </c>
      <c r="T5" s="114">
        <f t="shared" ref="T5:T22" si="5">AQ5/AF5</f>
        <v>2.5832389580973953</v>
      </c>
      <c r="U5" s="115"/>
      <c r="V5" s="115"/>
      <c r="W5" s="116">
        <f>'OEP RAW Data'!C55+'OEP RAW Data'!D55</f>
        <v>660</v>
      </c>
      <c r="X5" s="116">
        <f>W5+'OEP RAW Data'!E55</f>
        <v>673</v>
      </c>
      <c r="Y5" s="116">
        <f>X5+'OEP RAW Data'!F55</f>
        <v>709</v>
      </c>
      <c r="Z5" s="116">
        <f>Y5+'OEP RAW Data'!G55</f>
        <v>743</v>
      </c>
      <c r="AA5" s="116">
        <f>Z5+'OEP RAW Data'!H55</f>
        <v>795</v>
      </c>
      <c r="AB5" s="116">
        <f>AA5+'OEP RAW Data'!I55</f>
        <v>831</v>
      </c>
      <c r="AC5" s="116">
        <f>AB5+'OEP RAW Data'!J55</f>
        <v>853</v>
      </c>
      <c r="AD5" s="116">
        <f>AC5+'OEP RAW Data'!K55</f>
        <v>871</v>
      </c>
      <c r="AE5" s="116">
        <f>AD5+'OEP RAW Data'!L55</f>
        <v>878</v>
      </c>
      <c r="AF5" s="116">
        <f>AE5+'OEP RAW Data'!M55</f>
        <v>883</v>
      </c>
      <c r="AG5" s="116"/>
      <c r="AH5" s="116"/>
      <c r="AI5" s="190"/>
      <c r="AJ5" s="120"/>
      <c r="AK5" s="142">
        <v>1135</v>
      </c>
      <c r="AL5" s="142">
        <v>1352</v>
      </c>
      <c r="AM5" s="143">
        <v>1784</v>
      </c>
      <c r="AN5" s="144">
        <v>2181</v>
      </c>
      <c r="AO5" s="163">
        <v>2222</v>
      </c>
      <c r="AP5" s="163">
        <v>2256</v>
      </c>
      <c r="AQ5" s="142">
        <v>2281</v>
      </c>
      <c r="AR5" s="142"/>
      <c r="AS5" s="120"/>
      <c r="AT5" s="117">
        <f t="shared" ref="AT5:AT39" si="6">AD5-W5</f>
        <v>211</v>
      </c>
      <c r="AU5" s="118">
        <f t="shared" ref="AU5:AU39" si="7">(AD5/W5)^(1/7)-1</f>
        <v>4.0424577464123423E-2</v>
      </c>
      <c r="AV5" s="118"/>
      <c r="AW5" s="118">
        <f t="shared" ref="AW5:AW49" si="8">(AD5/AB5)^(1/2)-1</f>
        <v>2.3784536597742711E-2</v>
      </c>
      <c r="AX5" s="17"/>
      <c r="AY5" s="17"/>
    </row>
    <row r="6" spans="1:51" s="120" customFormat="1" ht="14.5" customHeight="1">
      <c r="A6" s="110" t="str">
        <f>'OEP RAW Data'!A56</f>
        <v>Exeter</v>
      </c>
      <c r="B6" s="108">
        <v>1</v>
      </c>
      <c r="C6" s="108" t="s">
        <v>131</v>
      </c>
      <c r="D6" s="109">
        <v>23</v>
      </c>
      <c r="E6" s="108" t="s">
        <v>30</v>
      </c>
      <c r="F6" s="108" t="s">
        <v>21</v>
      </c>
      <c r="G6" s="111">
        <v>4406</v>
      </c>
      <c r="H6" s="111">
        <v>5346</v>
      </c>
      <c r="I6" s="112">
        <f>'OEP RAW Data'!C56</f>
        <v>6107</v>
      </c>
      <c r="J6" s="112">
        <f>'OEP RAW Data'!N56</f>
        <v>6496</v>
      </c>
      <c r="K6" s="113">
        <f t="shared" si="0"/>
        <v>1.9526329846354384E-2</v>
      </c>
      <c r="L6" s="113">
        <f t="shared" si="1"/>
        <v>1.3397658636002285E-2</v>
      </c>
      <c r="M6" s="271">
        <f t="shared" ref="M6:M53" si="9">(J6/I6)^(1/(2010-2000))-1</f>
        <v>6.1942000653507634E-3</v>
      </c>
      <c r="N6" s="114">
        <f t="shared" si="2"/>
        <v>2.5020426690876079</v>
      </c>
      <c r="O6" s="114">
        <f t="shared" si="3"/>
        <v>2.3346427235316125</v>
      </c>
      <c r="P6" s="114">
        <f t="shared" si="4"/>
        <v>2.28696925329429</v>
      </c>
      <c r="Q6" s="115">
        <f t="shared" ref="Q6:Q48" si="10">AN6/AC6</f>
        <v>2.2146884046929758</v>
      </c>
      <c r="R6" s="115">
        <f t="shared" ref="R6:S47" si="11">AO6/AD6</f>
        <v>2.195980658809308</v>
      </c>
      <c r="S6" s="114">
        <f t="shared" si="11"/>
        <v>2.149614472123369</v>
      </c>
      <c r="T6" s="114">
        <f t="shared" si="5"/>
        <v>2.1888609094948897</v>
      </c>
      <c r="U6" s="115"/>
      <c r="V6" s="115"/>
      <c r="W6" s="116">
        <f>'OEP RAW Data'!C56+'OEP RAW Data'!D56</f>
        <v>6147</v>
      </c>
      <c r="X6" s="116">
        <f>W6+'OEP RAW Data'!E56</f>
        <v>6173</v>
      </c>
      <c r="Y6" s="116">
        <f>X6+'OEP RAW Data'!F56</f>
        <v>6275</v>
      </c>
      <c r="Z6" s="116">
        <f>Y6+'OEP RAW Data'!G56</f>
        <v>6348</v>
      </c>
      <c r="AA6" s="116">
        <f>Z6+'OEP RAW Data'!H56</f>
        <v>6420</v>
      </c>
      <c r="AB6" s="116">
        <f>AA6+'OEP RAW Data'!I56</f>
        <v>6503</v>
      </c>
      <c r="AC6" s="116">
        <f>AB6+'OEP RAW Data'!J56</f>
        <v>6563</v>
      </c>
      <c r="AD6" s="116">
        <f>AC6+'OEP RAW Data'!K56</f>
        <v>6618</v>
      </c>
      <c r="AE6" s="116">
        <f>AD6+'OEP RAW Data'!L56</f>
        <v>6744</v>
      </c>
      <c r="AF6" s="116">
        <f>AE6+'OEP RAW Data'!M56</f>
        <v>6751</v>
      </c>
      <c r="AI6" s="190"/>
      <c r="AK6" s="142">
        <v>11024</v>
      </c>
      <c r="AL6" s="142">
        <v>12481</v>
      </c>
      <c r="AM6" s="143">
        <v>14058</v>
      </c>
      <c r="AN6" s="144">
        <v>14535</v>
      </c>
      <c r="AO6" s="163">
        <v>14533</v>
      </c>
      <c r="AP6" s="163">
        <v>14497</v>
      </c>
      <c r="AQ6" s="142">
        <v>14777</v>
      </c>
      <c r="AR6" s="142"/>
      <c r="AT6" s="117">
        <f t="shared" si="6"/>
        <v>471</v>
      </c>
      <c r="AU6" s="118">
        <f t="shared" si="7"/>
        <v>1.0602823107081161E-2</v>
      </c>
      <c r="AV6" s="118"/>
      <c r="AW6" s="118">
        <f t="shared" si="8"/>
        <v>8.8033236359161826E-3</v>
      </c>
      <c r="AX6" s="119"/>
      <c r="AY6" s="119"/>
    </row>
    <row r="7" spans="1:51" s="120" customFormat="1" ht="14.5" customHeight="1">
      <c r="A7" s="110" t="str">
        <f>'OEP RAW Data'!A57</f>
        <v>Greenland</v>
      </c>
      <c r="B7" s="108">
        <v>1</v>
      </c>
      <c r="C7" s="108" t="s">
        <v>131</v>
      </c>
      <c r="D7" s="109">
        <v>24</v>
      </c>
      <c r="E7" s="108" t="s">
        <v>30</v>
      </c>
      <c r="F7" s="108" t="s">
        <v>21</v>
      </c>
      <c r="G7" s="111">
        <v>728</v>
      </c>
      <c r="H7" s="111">
        <v>1082</v>
      </c>
      <c r="I7" s="112">
        <f>'OEP RAW Data'!C57</f>
        <v>1244</v>
      </c>
      <c r="J7" s="112">
        <f>'OEP RAW Data'!N57</f>
        <v>1443</v>
      </c>
      <c r="K7" s="113">
        <f t="shared" si="0"/>
        <v>4.0422146740083376E-2</v>
      </c>
      <c r="L7" s="113">
        <f t="shared" si="1"/>
        <v>1.4049865913460691E-2</v>
      </c>
      <c r="M7" s="271">
        <f t="shared" si="9"/>
        <v>1.4949876532187378E-2</v>
      </c>
      <c r="N7" s="114">
        <f t="shared" si="2"/>
        <v>2.9244505494505493</v>
      </c>
      <c r="O7" s="114">
        <f t="shared" si="3"/>
        <v>2.5582255083179297</v>
      </c>
      <c r="P7" s="114">
        <f t="shared" si="4"/>
        <v>2.5220125786163523</v>
      </c>
      <c r="Q7" s="115">
        <f t="shared" si="10"/>
        <v>2.4802052785923752</v>
      </c>
      <c r="R7" s="115">
        <f t="shared" si="11"/>
        <v>2.44967414916727</v>
      </c>
      <c r="S7" s="114">
        <f t="shared" si="11"/>
        <v>2.4414931801866477</v>
      </c>
      <c r="T7" s="114">
        <f t="shared" si="5"/>
        <v>2.4417613636363638</v>
      </c>
      <c r="U7" s="115"/>
      <c r="V7" s="115"/>
      <c r="W7" s="116">
        <f>'OEP RAW Data'!C57+'OEP RAW Data'!D57</f>
        <v>1272</v>
      </c>
      <c r="X7" s="116">
        <f>W7+'OEP RAW Data'!E57</f>
        <v>1290</v>
      </c>
      <c r="Y7" s="116">
        <f>X7+'OEP RAW Data'!F57</f>
        <v>1312</v>
      </c>
      <c r="Z7" s="116">
        <f>Y7+'OEP RAW Data'!G57</f>
        <v>1327</v>
      </c>
      <c r="AA7" s="116">
        <f>Z7+'OEP RAW Data'!H57</f>
        <v>1335</v>
      </c>
      <c r="AB7" s="116">
        <f>AA7+'OEP RAW Data'!I57</f>
        <v>1350</v>
      </c>
      <c r="AC7" s="116">
        <f>AB7+'OEP RAW Data'!J57</f>
        <v>1364</v>
      </c>
      <c r="AD7" s="116">
        <f>AC7+'OEP RAW Data'!K57</f>
        <v>1381</v>
      </c>
      <c r="AE7" s="116">
        <f>AD7+'OEP RAW Data'!L57</f>
        <v>1393</v>
      </c>
      <c r="AF7" s="116">
        <f>AE7+'OEP RAW Data'!M57</f>
        <v>1408</v>
      </c>
      <c r="AI7" s="190"/>
      <c r="AK7" s="142">
        <v>2129</v>
      </c>
      <c r="AL7" s="142">
        <v>2768</v>
      </c>
      <c r="AM7" s="143">
        <v>3208</v>
      </c>
      <c r="AN7" s="144">
        <v>3383</v>
      </c>
      <c r="AO7" s="163">
        <v>3383</v>
      </c>
      <c r="AP7" s="163">
        <v>3401</v>
      </c>
      <c r="AQ7" s="142">
        <v>3438</v>
      </c>
      <c r="AR7" s="142"/>
      <c r="AT7" s="117">
        <f t="shared" si="6"/>
        <v>109</v>
      </c>
      <c r="AU7" s="118">
        <f t="shared" si="7"/>
        <v>1.181459161693077E-2</v>
      </c>
      <c r="AV7" s="118"/>
      <c r="AW7" s="118">
        <f t="shared" si="8"/>
        <v>1.1416315353357964E-2</v>
      </c>
      <c r="AX7" s="119"/>
      <c r="AY7" s="119"/>
    </row>
    <row r="8" spans="1:51" s="120" customFormat="1" ht="14.5" customHeight="1">
      <c r="A8" s="110" t="str">
        <f>'OEP RAW Data'!A58</f>
        <v>Hampton</v>
      </c>
      <c r="B8" s="108">
        <v>1</v>
      </c>
      <c r="C8" s="108" t="s">
        <v>131</v>
      </c>
      <c r="D8" s="109">
        <v>24</v>
      </c>
      <c r="E8" s="108" t="s">
        <v>30</v>
      </c>
      <c r="F8" s="108" t="s">
        <v>21</v>
      </c>
      <c r="G8" s="111">
        <v>4437</v>
      </c>
      <c r="H8" s="111">
        <v>8599</v>
      </c>
      <c r="I8" s="112">
        <f>'OEP RAW Data'!C58</f>
        <v>9349</v>
      </c>
      <c r="J8" s="112">
        <f>'OEP RAW Data'!N58</f>
        <v>9921</v>
      </c>
      <c r="K8" s="113">
        <f t="shared" si="0"/>
        <v>6.8404852950419537E-2</v>
      </c>
      <c r="L8" s="113">
        <f t="shared" si="1"/>
        <v>8.3974089159128962E-3</v>
      </c>
      <c r="M8" s="271">
        <f t="shared" si="9"/>
        <v>5.9561011482567316E-3</v>
      </c>
      <c r="N8" s="114">
        <f t="shared" si="2"/>
        <v>2.3648861843588009</v>
      </c>
      <c r="O8" s="114">
        <f t="shared" si="3"/>
        <v>1.4278404465635539</v>
      </c>
      <c r="P8" s="114">
        <f t="shared" si="4"/>
        <v>1.5888735240931815</v>
      </c>
      <c r="Q8" s="115">
        <f t="shared" si="10"/>
        <v>1.5479229989868288</v>
      </c>
      <c r="R8" s="115">
        <f t="shared" si="11"/>
        <v>1.5380330193456904</v>
      </c>
      <c r="S8" s="114">
        <f t="shared" si="11"/>
        <v>1.6202122283981808</v>
      </c>
      <c r="T8" s="114">
        <f t="shared" si="5"/>
        <v>1.5207345373827061</v>
      </c>
      <c r="U8" s="115"/>
      <c r="V8" s="115"/>
      <c r="W8" s="116">
        <f>'OEP RAW Data'!C58+'OEP RAW Data'!D58</f>
        <v>9401</v>
      </c>
      <c r="X8" s="116">
        <f>W8+'OEP RAW Data'!E58</f>
        <v>9444</v>
      </c>
      <c r="Y8" s="116">
        <f>X8+'OEP RAW Data'!F58</f>
        <v>9566</v>
      </c>
      <c r="Z8" s="116">
        <f>Y8+'OEP RAW Data'!G58</f>
        <v>9672</v>
      </c>
      <c r="AA8" s="116">
        <f>Z8+'OEP RAW Data'!H58</f>
        <v>9780</v>
      </c>
      <c r="AB8" s="116">
        <f>AA8+'OEP RAW Data'!I58</f>
        <v>9834</v>
      </c>
      <c r="AC8" s="116">
        <f>AB8+'OEP RAW Data'!J58</f>
        <v>9870</v>
      </c>
      <c r="AD8" s="116">
        <f>AC8+'OEP RAW Data'!K58</f>
        <v>9873</v>
      </c>
      <c r="AE8" s="116">
        <f>AD8+'OEP RAW Data'!L58</f>
        <v>9895</v>
      </c>
      <c r="AF8" s="116">
        <f>AE8+'OEP RAW Data'!M58</f>
        <v>9911</v>
      </c>
      <c r="AI8" s="190"/>
      <c r="AK8" s="142">
        <v>10493</v>
      </c>
      <c r="AL8" s="142">
        <v>12278</v>
      </c>
      <c r="AM8" s="143">
        <v>14937</v>
      </c>
      <c r="AN8" s="144">
        <v>15278</v>
      </c>
      <c r="AO8" s="163">
        <v>15185</v>
      </c>
      <c r="AP8" s="163">
        <v>16032</v>
      </c>
      <c r="AQ8" s="142">
        <v>15072</v>
      </c>
      <c r="AR8" s="142"/>
      <c r="AT8" s="117">
        <f t="shared" si="6"/>
        <v>472</v>
      </c>
      <c r="AU8" s="118">
        <f t="shared" si="7"/>
        <v>7.0227866362451152E-3</v>
      </c>
      <c r="AV8" s="118"/>
      <c r="AW8" s="118">
        <f t="shared" si="8"/>
        <v>1.9809543224329484E-3</v>
      </c>
      <c r="AX8" s="119"/>
      <c r="AY8" s="119"/>
    </row>
    <row r="9" spans="1:51" s="120" customFormat="1" ht="14.5" customHeight="1">
      <c r="A9" s="110" t="str">
        <f>'OEP RAW Data'!A59</f>
        <v>Hampton Falls</v>
      </c>
      <c r="B9" s="108">
        <v>1</v>
      </c>
      <c r="C9" s="108" t="s">
        <v>131</v>
      </c>
      <c r="D9" s="109">
        <v>23</v>
      </c>
      <c r="E9" s="108" t="s">
        <v>30</v>
      </c>
      <c r="F9" s="108" t="s">
        <v>21</v>
      </c>
      <c r="G9" s="111">
        <v>483</v>
      </c>
      <c r="H9" s="111">
        <v>591</v>
      </c>
      <c r="I9" s="112">
        <f>'OEP RAW Data'!C59</f>
        <v>729</v>
      </c>
      <c r="J9" s="112">
        <f>'OEP RAW Data'!N59</f>
        <v>900</v>
      </c>
      <c r="K9" s="113">
        <f t="shared" si="0"/>
        <v>2.0384927874580683E-2</v>
      </c>
      <c r="L9" s="113">
        <f t="shared" si="1"/>
        <v>2.1207521242352811E-2</v>
      </c>
      <c r="M9" s="271">
        <f t="shared" si="9"/>
        <v>2.1295687600135116E-2</v>
      </c>
      <c r="N9" s="114">
        <f t="shared" si="2"/>
        <v>2.8405797101449277</v>
      </c>
      <c r="O9" s="114">
        <f t="shared" si="3"/>
        <v>2.5431472081218276</v>
      </c>
      <c r="P9" s="114">
        <f t="shared" si="4"/>
        <v>2.5336927223719679</v>
      </c>
      <c r="Q9" s="115">
        <f t="shared" si="10"/>
        <v>2.4457687723480332</v>
      </c>
      <c r="R9" s="115">
        <f t="shared" si="11"/>
        <v>2.4557260920897286</v>
      </c>
      <c r="S9" s="114">
        <f t="shared" si="11"/>
        <v>2.4471830985915495</v>
      </c>
      <c r="T9" s="114">
        <f t="shared" si="5"/>
        <v>2.4584795321637425</v>
      </c>
      <c r="U9" s="115"/>
      <c r="V9" s="115"/>
      <c r="W9" s="116">
        <f>'OEP RAW Data'!C59+'OEP RAW Data'!D59</f>
        <v>742</v>
      </c>
      <c r="X9" s="116">
        <f>W9+'OEP RAW Data'!E59</f>
        <v>753</v>
      </c>
      <c r="Y9" s="116">
        <f>X9+'OEP RAW Data'!F59</f>
        <v>771</v>
      </c>
      <c r="Z9" s="116">
        <f>Y9+'OEP RAW Data'!G59</f>
        <v>782</v>
      </c>
      <c r="AA9" s="116">
        <f>Z9+'OEP RAW Data'!H59</f>
        <v>800</v>
      </c>
      <c r="AB9" s="116">
        <f>AA9+'OEP RAW Data'!I59</f>
        <v>816</v>
      </c>
      <c r="AC9" s="116">
        <f>AB9+'OEP RAW Data'!J59</f>
        <v>839</v>
      </c>
      <c r="AD9" s="116">
        <f>AC9+'OEP RAW Data'!K59</f>
        <v>847</v>
      </c>
      <c r="AE9" s="116">
        <f>AD9+'OEP RAW Data'!L59</f>
        <v>852</v>
      </c>
      <c r="AF9" s="116">
        <f>AE9+'OEP RAW Data'!M59</f>
        <v>855</v>
      </c>
      <c r="AI9" s="190"/>
      <c r="AK9" s="142">
        <v>1372</v>
      </c>
      <c r="AL9" s="142">
        <v>1503</v>
      </c>
      <c r="AM9" s="143">
        <v>1880</v>
      </c>
      <c r="AN9" s="144">
        <v>2052</v>
      </c>
      <c r="AO9" s="163">
        <v>2080</v>
      </c>
      <c r="AP9" s="163">
        <v>2085</v>
      </c>
      <c r="AQ9" s="142">
        <v>2102</v>
      </c>
      <c r="AR9" s="142"/>
      <c r="AT9" s="117">
        <f t="shared" si="6"/>
        <v>105</v>
      </c>
      <c r="AU9" s="118">
        <f t="shared" si="7"/>
        <v>1.9087226028012161E-2</v>
      </c>
      <c r="AV9" s="118"/>
      <c r="AW9" s="118">
        <f t="shared" si="8"/>
        <v>1.88180387480541E-2</v>
      </c>
      <c r="AX9" s="119"/>
      <c r="AY9" s="119"/>
    </row>
    <row r="10" spans="1:51" s="120" customFormat="1" ht="14.5" customHeight="1">
      <c r="A10" s="110" t="str">
        <f>'OEP RAW Data'!A60</f>
        <v>Kensington</v>
      </c>
      <c r="B10" s="108">
        <v>1</v>
      </c>
      <c r="C10" s="108" t="s">
        <v>131</v>
      </c>
      <c r="D10" s="109">
        <v>23</v>
      </c>
      <c r="E10" s="108" t="s">
        <v>30</v>
      </c>
      <c r="F10" s="108" t="s">
        <v>21</v>
      </c>
      <c r="G10" s="111">
        <v>450</v>
      </c>
      <c r="H10" s="111">
        <v>585</v>
      </c>
      <c r="I10" s="112">
        <f>'OEP RAW Data'!C60</f>
        <v>672</v>
      </c>
      <c r="J10" s="112">
        <f>'OEP RAW Data'!N60</f>
        <v>806</v>
      </c>
      <c r="K10" s="113">
        <f t="shared" si="0"/>
        <v>2.6583631304232025E-2</v>
      </c>
      <c r="L10" s="113">
        <f t="shared" si="1"/>
        <v>1.3961209320369594E-2</v>
      </c>
      <c r="M10" s="271">
        <f t="shared" si="9"/>
        <v>1.8348849025552116E-2</v>
      </c>
      <c r="N10" s="114">
        <f t="shared" si="2"/>
        <v>2.9377777777777778</v>
      </c>
      <c r="O10" s="114">
        <f t="shared" si="3"/>
        <v>2.7880341880341879</v>
      </c>
      <c r="P10" s="114">
        <f t="shared" si="4"/>
        <v>2.7675438596491229</v>
      </c>
      <c r="Q10" s="115">
        <f t="shared" si="10"/>
        <v>2.7165149544863461</v>
      </c>
      <c r="R10" s="115">
        <f t="shared" si="11"/>
        <v>2.6911196911196913</v>
      </c>
      <c r="S10" s="114">
        <f t="shared" si="11"/>
        <v>2.68974358974359</v>
      </c>
      <c r="T10" s="114">
        <f t="shared" si="5"/>
        <v>2.7051282051282053</v>
      </c>
      <c r="U10" s="115"/>
      <c r="V10" s="115"/>
      <c r="W10" s="116">
        <f>'OEP RAW Data'!C60+'OEP RAW Data'!D60</f>
        <v>684</v>
      </c>
      <c r="X10" s="116">
        <f>W10+'OEP RAW Data'!E60</f>
        <v>706</v>
      </c>
      <c r="Y10" s="116">
        <f>X10+'OEP RAW Data'!F60</f>
        <v>716</v>
      </c>
      <c r="Z10" s="116">
        <f>Y10+'OEP RAW Data'!G60</f>
        <v>736</v>
      </c>
      <c r="AA10" s="116">
        <f>Z10+'OEP RAW Data'!H60</f>
        <v>746</v>
      </c>
      <c r="AB10" s="116">
        <f>AA10+'OEP RAW Data'!I60</f>
        <v>761</v>
      </c>
      <c r="AC10" s="116">
        <f>AB10+'OEP RAW Data'!J60</f>
        <v>769</v>
      </c>
      <c r="AD10" s="116">
        <f>AC10+'OEP RAW Data'!K60</f>
        <v>777</v>
      </c>
      <c r="AE10" s="116">
        <f>AD10+'OEP RAW Data'!L60</f>
        <v>780</v>
      </c>
      <c r="AF10" s="116">
        <f>AE10+'OEP RAW Data'!M60</f>
        <v>780</v>
      </c>
      <c r="AI10" s="190"/>
      <c r="AK10" s="142">
        <v>1322</v>
      </c>
      <c r="AL10" s="142">
        <v>1631</v>
      </c>
      <c r="AM10" s="143">
        <v>1893</v>
      </c>
      <c r="AN10" s="144">
        <v>2089</v>
      </c>
      <c r="AO10" s="163">
        <v>2091</v>
      </c>
      <c r="AP10" s="163">
        <v>2098</v>
      </c>
      <c r="AQ10" s="142">
        <v>2110</v>
      </c>
      <c r="AR10" s="142"/>
      <c r="AT10" s="117">
        <f t="shared" si="6"/>
        <v>93</v>
      </c>
      <c r="AU10" s="118">
        <f t="shared" si="7"/>
        <v>1.8378621814125751E-2</v>
      </c>
      <c r="AV10" s="118"/>
      <c r="AW10" s="118">
        <f t="shared" si="8"/>
        <v>1.0457800775712123E-2</v>
      </c>
      <c r="AX10" s="119"/>
      <c r="AY10" s="119"/>
    </row>
    <row r="11" spans="1:51" s="120" customFormat="1" ht="14.5" customHeight="1">
      <c r="A11" s="110" t="str">
        <f>'OEP RAW Data'!A61</f>
        <v>New Castle</v>
      </c>
      <c r="B11" s="108">
        <v>1</v>
      </c>
      <c r="C11" s="108" t="s">
        <v>131</v>
      </c>
      <c r="D11" s="109">
        <v>24</v>
      </c>
      <c r="E11" s="108" t="s">
        <v>30</v>
      </c>
      <c r="F11" s="108" t="s">
        <v>21</v>
      </c>
      <c r="G11" s="111">
        <v>357</v>
      </c>
      <c r="H11" s="111">
        <v>399</v>
      </c>
      <c r="I11" s="112">
        <f>'OEP RAW Data'!C61</f>
        <v>488</v>
      </c>
      <c r="J11" s="112">
        <f>'OEP RAW Data'!N61</f>
        <v>537</v>
      </c>
      <c r="K11" s="113">
        <f t="shared" si="0"/>
        <v>1.1184649191012808E-2</v>
      </c>
      <c r="L11" s="113">
        <f t="shared" si="1"/>
        <v>2.0339483514254963E-2</v>
      </c>
      <c r="M11" s="271">
        <f t="shared" si="9"/>
        <v>9.6141910986786705E-3</v>
      </c>
      <c r="N11" s="114">
        <f t="shared" si="2"/>
        <v>2.6218487394957983</v>
      </c>
      <c r="O11" s="114">
        <f t="shared" si="3"/>
        <v>2.1052631578947367</v>
      </c>
      <c r="P11" s="114">
        <f t="shared" si="4"/>
        <v>2.0570264765784114</v>
      </c>
      <c r="Q11" s="115">
        <f t="shared" si="10"/>
        <v>1.9844961240310077</v>
      </c>
      <c r="R11" s="115">
        <f t="shared" si="11"/>
        <v>1.972972972972973</v>
      </c>
      <c r="S11" s="114">
        <f t="shared" si="11"/>
        <v>1.9614643545279384</v>
      </c>
      <c r="T11" s="114">
        <f t="shared" si="5"/>
        <v>1.9635316698656431</v>
      </c>
      <c r="U11" s="115"/>
      <c r="V11" s="115"/>
      <c r="W11" s="116">
        <f>'OEP RAW Data'!C61+'OEP RAW Data'!D61</f>
        <v>491</v>
      </c>
      <c r="X11" s="116">
        <f>W11+'OEP RAW Data'!E61</f>
        <v>493</v>
      </c>
      <c r="Y11" s="116">
        <f>X11+'OEP RAW Data'!F61</f>
        <v>498</v>
      </c>
      <c r="Z11" s="116">
        <f>Y11+'OEP RAW Data'!G61</f>
        <v>510</v>
      </c>
      <c r="AA11" s="116">
        <f>Z11+'OEP RAW Data'!H61</f>
        <v>511</v>
      </c>
      <c r="AB11" s="116">
        <f>AA11+'OEP RAW Data'!I61</f>
        <v>512</v>
      </c>
      <c r="AC11" s="116">
        <f>AB11+'OEP RAW Data'!J61</f>
        <v>516</v>
      </c>
      <c r="AD11" s="116">
        <f>AC11+'OEP RAW Data'!K61</f>
        <v>518</v>
      </c>
      <c r="AE11" s="116">
        <f>AD11+'OEP RAW Data'!L61</f>
        <v>519</v>
      </c>
      <c r="AF11" s="116">
        <f>AE11+'OEP RAW Data'!M61</f>
        <v>521</v>
      </c>
      <c r="AI11" s="190"/>
      <c r="AK11" s="142">
        <v>936</v>
      </c>
      <c r="AL11" s="142">
        <v>840</v>
      </c>
      <c r="AM11" s="143">
        <v>1010</v>
      </c>
      <c r="AN11" s="144">
        <v>1024</v>
      </c>
      <c r="AO11" s="163">
        <v>1022</v>
      </c>
      <c r="AP11" s="163">
        <v>1018</v>
      </c>
      <c r="AQ11" s="142">
        <v>1023</v>
      </c>
      <c r="AR11" s="142"/>
      <c r="AT11" s="117">
        <f t="shared" si="6"/>
        <v>27</v>
      </c>
      <c r="AU11" s="118">
        <f t="shared" si="7"/>
        <v>7.6766173608617816E-3</v>
      </c>
      <c r="AV11" s="118"/>
      <c r="AW11" s="118">
        <f t="shared" si="8"/>
        <v>5.8423087144425789E-3</v>
      </c>
      <c r="AX11" s="119"/>
      <c r="AY11" s="119"/>
    </row>
    <row r="12" spans="1:51" s="120" customFormat="1" ht="14.5" customHeight="1">
      <c r="A12" s="110" t="str">
        <f>'OEP RAW Data'!A62</f>
        <v>Newfields</v>
      </c>
      <c r="B12" s="108">
        <v>1</v>
      </c>
      <c r="C12" s="108" t="s">
        <v>131</v>
      </c>
      <c r="D12" s="109">
        <v>23</v>
      </c>
      <c r="E12" s="108" t="s">
        <v>30</v>
      </c>
      <c r="F12" s="108" t="s">
        <v>21</v>
      </c>
      <c r="G12" s="111">
        <v>301</v>
      </c>
      <c r="H12" s="111">
        <v>324</v>
      </c>
      <c r="I12" s="112">
        <f>'OEP RAW Data'!C62</f>
        <v>532</v>
      </c>
      <c r="J12" s="112">
        <f>'OEP RAW Data'!N62</f>
        <v>591</v>
      </c>
      <c r="K12" s="113">
        <f t="shared" si="0"/>
        <v>7.3905010434507368E-3</v>
      </c>
      <c r="L12" s="113">
        <f t="shared" si="1"/>
        <v>5.0840160794226819E-2</v>
      </c>
      <c r="M12" s="271">
        <f t="shared" si="9"/>
        <v>1.0572753510739386E-2</v>
      </c>
      <c r="N12" s="114">
        <f t="shared" si="2"/>
        <v>2.7142857142857144</v>
      </c>
      <c r="O12" s="114">
        <f t="shared" si="3"/>
        <v>2.7407407407407409</v>
      </c>
      <c r="P12" s="114">
        <f t="shared" si="4"/>
        <v>2.8722222222222222</v>
      </c>
      <c r="Q12" s="115">
        <f t="shared" si="10"/>
        <v>2.7836456558773426</v>
      </c>
      <c r="R12" s="115">
        <f t="shared" si="11"/>
        <v>2.7777777777777777</v>
      </c>
      <c r="S12" s="114">
        <f t="shared" si="11"/>
        <v>2.7755443886097151</v>
      </c>
      <c r="T12" s="114">
        <f t="shared" si="5"/>
        <v>2.7833333333333332</v>
      </c>
      <c r="U12" s="115"/>
      <c r="V12" s="115"/>
      <c r="W12" s="116">
        <f>'OEP RAW Data'!C62+'OEP RAW Data'!D62</f>
        <v>540</v>
      </c>
      <c r="X12" s="116">
        <f>W12+'OEP RAW Data'!E62</f>
        <v>548</v>
      </c>
      <c r="Y12" s="116">
        <f>X12+'OEP RAW Data'!F62</f>
        <v>558</v>
      </c>
      <c r="Z12" s="116">
        <f>Y12+'OEP RAW Data'!G62</f>
        <v>566</v>
      </c>
      <c r="AA12" s="116">
        <f>Z12+'OEP RAW Data'!H62</f>
        <v>568</v>
      </c>
      <c r="AB12" s="116">
        <f>AA12+'OEP RAW Data'!I62</f>
        <v>576</v>
      </c>
      <c r="AC12" s="116">
        <f>AB12+'OEP RAW Data'!J62</f>
        <v>587</v>
      </c>
      <c r="AD12" s="116">
        <f>AC12+'OEP RAW Data'!K62</f>
        <v>594</v>
      </c>
      <c r="AE12" s="116">
        <f>AD12+'OEP RAW Data'!L62</f>
        <v>597</v>
      </c>
      <c r="AF12" s="116">
        <f>AE12+'OEP RAW Data'!M62</f>
        <v>600</v>
      </c>
      <c r="AI12" s="190"/>
      <c r="AK12" s="142">
        <v>817</v>
      </c>
      <c r="AL12" s="142">
        <v>888</v>
      </c>
      <c r="AM12" s="143">
        <v>1551</v>
      </c>
      <c r="AN12" s="144">
        <v>1634</v>
      </c>
      <c r="AO12" s="163">
        <v>1650</v>
      </c>
      <c r="AP12" s="163">
        <v>1657</v>
      </c>
      <c r="AQ12" s="142">
        <v>1670</v>
      </c>
      <c r="AR12" s="142"/>
      <c r="AT12" s="117">
        <f t="shared" si="6"/>
        <v>54</v>
      </c>
      <c r="AU12" s="118">
        <f t="shared" si="7"/>
        <v>1.3708856295468141E-2</v>
      </c>
      <c r="AV12" s="118"/>
      <c r="AW12" s="118">
        <f t="shared" si="8"/>
        <v>1.5504800579495104E-2</v>
      </c>
      <c r="AX12" s="119"/>
      <c r="AY12" s="119"/>
    </row>
    <row r="13" spans="1:51" s="120" customFormat="1" ht="14.5" customHeight="1">
      <c r="A13" s="110" t="str">
        <f>'OEP RAW Data'!A63</f>
        <v>Newington</v>
      </c>
      <c r="B13" s="108">
        <v>1</v>
      </c>
      <c r="C13" s="108" t="s">
        <v>131</v>
      </c>
      <c r="D13" s="109">
        <v>16</v>
      </c>
      <c r="E13" s="108" t="s">
        <v>30</v>
      </c>
      <c r="F13" s="108" t="s">
        <v>21</v>
      </c>
      <c r="G13" s="111">
        <v>257</v>
      </c>
      <c r="H13" s="111">
        <v>320</v>
      </c>
      <c r="I13" s="112">
        <f>'OEP RAW Data'!C63</f>
        <v>305</v>
      </c>
      <c r="J13" s="112">
        <f>'OEP RAW Data'!N63</f>
        <v>322</v>
      </c>
      <c r="K13" s="113">
        <f t="shared" si="0"/>
        <v>2.2166598870507537E-2</v>
      </c>
      <c r="L13" s="113">
        <f t="shared" si="1"/>
        <v>-4.7894159135100089E-3</v>
      </c>
      <c r="M13" s="271">
        <f t="shared" si="9"/>
        <v>5.43871328761103E-3</v>
      </c>
      <c r="N13" s="114">
        <f t="shared" si="2"/>
        <v>2.7859922178988326</v>
      </c>
      <c r="O13" s="114">
        <f t="shared" si="3"/>
        <v>3.09375</v>
      </c>
      <c r="P13" s="114">
        <f t="shared" si="4"/>
        <v>2.5080906148867315</v>
      </c>
      <c r="Q13" s="115">
        <f t="shared" si="10"/>
        <v>2.4766355140186915</v>
      </c>
      <c r="R13" s="115">
        <f t="shared" si="11"/>
        <v>2.4365325077399382</v>
      </c>
      <c r="S13" s="114">
        <f t="shared" si="11"/>
        <v>2.4290123456790123</v>
      </c>
      <c r="T13" s="114">
        <f t="shared" si="5"/>
        <v>2.4489164086687305</v>
      </c>
      <c r="U13" s="115"/>
      <c r="V13" s="115"/>
      <c r="W13" s="116">
        <f>'OEP RAW Data'!C63+'OEP RAW Data'!D63</f>
        <v>309</v>
      </c>
      <c r="X13" s="116">
        <f>W13+'OEP RAW Data'!E63</f>
        <v>312</v>
      </c>
      <c r="Y13" s="116">
        <f>X13+'OEP RAW Data'!F63</f>
        <v>312</v>
      </c>
      <c r="Z13" s="116">
        <f>Y13+'OEP RAW Data'!G63</f>
        <v>313</v>
      </c>
      <c r="AA13" s="116">
        <f>Z13+'OEP RAW Data'!H63</f>
        <v>320</v>
      </c>
      <c r="AB13" s="116">
        <f>AA13+'OEP RAW Data'!I63</f>
        <v>321</v>
      </c>
      <c r="AC13" s="116">
        <f>AB13+'OEP RAW Data'!J63</f>
        <v>321</v>
      </c>
      <c r="AD13" s="116">
        <f>AC13+'OEP RAW Data'!K63</f>
        <v>323</v>
      </c>
      <c r="AE13" s="116">
        <f>AD13+'OEP RAW Data'!L63</f>
        <v>324</v>
      </c>
      <c r="AF13" s="116">
        <f>AE13+'OEP RAW Data'!M63</f>
        <v>323</v>
      </c>
      <c r="AI13" s="190"/>
      <c r="AK13" s="142">
        <v>716</v>
      </c>
      <c r="AL13" s="142">
        <v>990</v>
      </c>
      <c r="AM13" s="143">
        <v>775</v>
      </c>
      <c r="AN13" s="144">
        <v>795</v>
      </c>
      <c r="AO13" s="163">
        <v>787</v>
      </c>
      <c r="AP13" s="163">
        <v>787</v>
      </c>
      <c r="AQ13" s="142">
        <v>791</v>
      </c>
      <c r="AR13" s="142"/>
      <c r="AT13" s="117">
        <f t="shared" si="6"/>
        <v>14</v>
      </c>
      <c r="AU13" s="118">
        <f t="shared" si="7"/>
        <v>6.3502272138469262E-3</v>
      </c>
      <c r="AV13" s="118"/>
      <c r="AW13" s="118">
        <f t="shared" si="8"/>
        <v>3.1104274181459335E-3</v>
      </c>
      <c r="AX13" s="119"/>
      <c r="AY13" s="119"/>
    </row>
    <row r="14" spans="1:51" s="120" customFormat="1" ht="14.5" customHeight="1">
      <c r="A14" s="110" t="str">
        <f>'OEP RAW Data'!A64</f>
        <v>Newmarket</v>
      </c>
      <c r="B14" s="108">
        <v>1</v>
      </c>
      <c r="C14" s="108" t="s">
        <v>131</v>
      </c>
      <c r="D14" s="109" t="s">
        <v>31</v>
      </c>
      <c r="E14" s="108" t="s">
        <v>30</v>
      </c>
      <c r="F14" s="108" t="s">
        <v>38</v>
      </c>
      <c r="G14" s="111">
        <v>1832</v>
      </c>
      <c r="H14" s="111">
        <v>3285</v>
      </c>
      <c r="I14" s="112">
        <f>'OEP RAW Data'!C64</f>
        <v>3457</v>
      </c>
      <c r="J14" s="112">
        <f>'OEP RAW Data'!N64</f>
        <v>4139</v>
      </c>
      <c r="K14" s="113">
        <f t="shared" si="0"/>
        <v>6.0134554810527208E-2</v>
      </c>
      <c r="L14" s="113">
        <f t="shared" si="1"/>
        <v>5.1164956875400236E-3</v>
      </c>
      <c r="M14" s="271">
        <f t="shared" si="9"/>
        <v>1.8168377944741021E-2</v>
      </c>
      <c r="N14" s="114">
        <f t="shared" si="2"/>
        <v>2.3417030567685591</v>
      </c>
      <c r="O14" s="114">
        <f t="shared" si="3"/>
        <v>2.17869101978691</v>
      </c>
      <c r="P14" s="114">
        <f t="shared" si="4"/>
        <v>2.2687959299039004</v>
      </c>
      <c r="Q14" s="115">
        <f t="shared" si="10"/>
        <v>2.2379813441760343</v>
      </c>
      <c r="R14" s="115">
        <f t="shared" si="11"/>
        <v>2.2276967232719445</v>
      </c>
      <c r="S14" s="114">
        <f t="shared" si="11"/>
        <v>2.2075471698113209</v>
      </c>
      <c r="T14" s="114">
        <f t="shared" si="5"/>
        <v>2.2143709715922655</v>
      </c>
      <c r="U14" s="115"/>
      <c r="V14" s="115"/>
      <c r="W14" s="116">
        <f>'OEP RAW Data'!C64+'OEP RAW Data'!D64</f>
        <v>3538</v>
      </c>
      <c r="X14" s="116">
        <f>W14+'OEP RAW Data'!E64</f>
        <v>3655</v>
      </c>
      <c r="Y14" s="116">
        <f>X14+'OEP RAW Data'!F64</f>
        <v>3785</v>
      </c>
      <c r="Z14" s="116">
        <f>Y14+'OEP RAW Data'!G64</f>
        <v>3964</v>
      </c>
      <c r="AA14" s="116">
        <f>Z14+'OEP RAW Data'!H64</f>
        <v>4076</v>
      </c>
      <c r="AB14" s="116">
        <f>AA14+'OEP RAW Data'!I64</f>
        <v>4162</v>
      </c>
      <c r="AC14" s="116">
        <f>AB14+'OEP RAW Data'!J64</f>
        <v>4181</v>
      </c>
      <c r="AD14" s="116">
        <f>AC14+'OEP RAW Data'!K64</f>
        <v>4181</v>
      </c>
      <c r="AE14" s="116">
        <f>AD14+'OEP RAW Data'!L64</f>
        <v>4187</v>
      </c>
      <c r="AF14" s="116">
        <f>AE14+'OEP RAW Data'!M64</f>
        <v>4189</v>
      </c>
      <c r="AI14" s="190"/>
      <c r="AK14" s="142">
        <v>4290</v>
      </c>
      <c r="AL14" s="142">
        <v>7157</v>
      </c>
      <c r="AM14" s="143">
        <v>8027</v>
      </c>
      <c r="AN14" s="144">
        <v>9357</v>
      </c>
      <c r="AO14" s="163">
        <v>9314</v>
      </c>
      <c r="AP14" s="163">
        <v>9243</v>
      </c>
      <c r="AQ14" s="142">
        <v>9276</v>
      </c>
      <c r="AR14" s="142"/>
      <c r="AT14" s="117">
        <f t="shared" si="6"/>
        <v>643</v>
      </c>
      <c r="AU14" s="118">
        <f t="shared" si="7"/>
        <v>2.4142370811016445E-2</v>
      </c>
      <c r="AV14" s="118"/>
      <c r="AW14" s="118">
        <f t="shared" si="8"/>
        <v>2.279957360456164E-3</v>
      </c>
      <c r="AX14" s="119"/>
      <c r="AY14" s="119"/>
    </row>
    <row r="15" spans="1:51" s="120" customFormat="1" ht="14.5" customHeight="1">
      <c r="A15" s="110" t="str">
        <f>'OEP RAW Data'!A65</f>
        <v>North Hampton</v>
      </c>
      <c r="B15" s="108">
        <v>1</v>
      </c>
      <c r="C15" s="108" t="s">
        <v>131</v>
      </c>
      <c r="D15" s="109">
        <v>24</v>
      </c>
      <c r="E15" s="108" t="s">
        <v>30</v>
      </c>
      <c r="F15" s="108" t="s">
        <v>21</v>
      </c>
      <c r="G15" s="111">
        <v>1255</v>
      </c>
      <c r="H15" s="111">
        <v>1495</v>
      </c>
      <c r="I15" s="112">
        <f>'OEP RAW Data'!C65</f>
        <v>1782</v>
      </c>
      <c r="J15" s="112">
        <f>'OEP RAW Data'!N65</f>
        <v>1914</v>
      </c>
      <c r="K15" s="113">
        <f t="shared" si="0"/>
        <v>1.7653069042798286E-2</v>
      </c>
      <c r="L15" s="113">
        <f t="shared" si="1"/>
        <v>1.7716113376595066E-2</v>
      </c>
      <c r="M15" s="271">
        <f t="shared" si="9"/>
        <v>7.1714892408296649E-3</v>
      </c>
      <c r="N15" s="114">
        <f t="shared" si="2"/>
        <v>2.7290836653386452</v>
      </c>
      <c r="O15" s="114">
        <f t="shared" si="3"/>
        <v>2.4327759197324417</v>
      </c>
      <c r="P15" s="114">
        <f t="shared" si="4"/>
        <v>2.315932572050027</v>
      </c>
      <c r="Q15" s="115">
        <f t="shared" si="10"/>
        <v>2.3281168492436097</v>
      </c>
      <c r="R15" s="115">
        <f t="shared" si="11"/>
        <v>2.2999999999999998</v>
      </c>
      <c r="S15" s="114">
        <f t="shared" si="11"/>
        <v>2.2859350850077278</v>
      </c>
      <c r="T15" s="114">
        <f t="shared" si="5"/>
        <v>2.2898105478750641</v>
      </c>
      <c r="U15" s="115"/>
      <c r="V15" s="115"/>
      <c r="W15" s="116">
        <f>'OEP RAW Data'!C65+'OEP RAW Data'!D65</f>
        <v>1839</v>
      </c>
      <c r="X15" s="116">
        <f>W15+'OEP RAW Data'!E65</f>
        <v>1859</v>
      </c>
      <c r="Y15" s="116">
        <f>X15+'OEP RAW Data'!F65</f>
        <v>1876</v>
      </c>
      <c r="Z15" s="116">
        <f>Y15+'OEP RAW Data'!G65</f>
        <v>1889</v>
      </c>
      <c r="AA15" s="116">
        <f>Z15+'OEP RAW Data'!H65</f>
        <v>1904</v>
      </c>
      <c r="AB15" s="116">
        <f>AA15+'OEP RAW Data'!I65</f>
        <v>1909</v>
      </c>
      <c r="AC15" s="116">
        <f>AB15+'OEP RAW Data'!J65</f>
        <v>1917</v>
      </c>
      <c r="AD15" s="116">
        <f>AC15+'OEP RAW Data'!K65</f>
        <v>1930</v>
      </c>
      <c r="AE15" s="116">
        <f>AD15+'OEP RAW Data'!L65</f>
        <v>1941</v>
      </c>
      <c r="AF15" s="116">
        <f>AE15+'OEP RAW Data'!M65</f>
        <v>1953</v>
      </c>
      <c r="AI15" s="190"/>
      <c r="AK15" s="142">
        <v>3425</v>
      </c>
      <c r="AL15" s="142">
        <v>3637</v>
      </c>
      <c r="AM15" s="143">
        <v>4259</v>
      </c>
      <c r="AN15" s="144">
        <v>4463</v>
      </c>
      <c r="AO15" s="163">
        <v>4439</v>
      </c>
      <c r="AP15" s="163">
        <v>4437</v>
      </c>
      <c r="AQ15" s="142">
        <v>4472</v>
      </c>
      <c r="AR15" s="142"/>
      <c r="AT15" s="117">
        <f t="shared" si="6"/>
        <v>91</v>
      </c>
      <c r="AU15" s="118">
        <f t="shared" si="7"/>
        <v>6.9235803951999131E-3</v>
      </c>
      <c r="AV15" s="118"/>
      <c r="AW15" s="118">
        <f t="shared" si="8"/>
        <v>5.4852181083859808E-3</v>
      </c>
      <c r="AX15" s="119"/>
      <c r="AY15" s="119"/>
    </row>
    <row r="16" spans="1:51" s="120" customFormat="1" ht="14.5" customHeight="1">
      <c r="A16" s="110" t="str">
        <f>'OEP RAW Data'!A66</f>
        <v>Portsmouth</v>
      </c>
      <c r="B16" s="108">
        <v>1</v>
      </c>
      <c r="C16" s="108" t="s">
        <v>131</v>
      </c>
      <c r="D16" s="109">
        <v>24</v>
      </c>
      <c r="E16" s="108" t="s">
        <v>30</v>
      </c>
      <c r="F16" s="108" t="s">
        <v>21</v>
      </c>
      <c r="G16" s="111">
        <v>8634</v>
      </c>
      <c r="H16" s="111">
        <v>11369</v>
      </c>
      <c r="I16" s="112">
        <f>'OEP RAW Data'!C66</f>
        <v>10186</v>
      </c>
      <c r="J16" s="112">
        <f>'OEP RAW Data'!N66</f>
        <v>10625</v>
      </c>
      <c r="K16" s="113">
        <f t="shared" si="0"/>
        <v>2.7900369596548735E-2</v>
      </c>
      <c r="L16" s="113">
        <f t="shared" si="1"/>
        <v>-1.0927469133342305E-2</v>
      </c>
      <c r="M16" s="271">
        <f t="shared" si="9"/>
        <v>4.2284634645899377E-3</v>
      </c>
      <c r="N16" s="114">
        <f t="shared" si="2"/>
        <v>3.0407690525828119</v>
      </c>
      <c r="O16" s="114">
        <f t="shared" si="3"/>
        <v>2.2803236872196324</v>
      </c>
      <c r="P16" s="114">
        <f t="shared" si="4"/>
        <v>2.032863849765258</v>
      </c>
      <c r="Q16" s="115">
        <f t="shared" si="10"/>
        <v>1.9789844047166223</v>
      </c>
      <c r="R16" s="115">
        <f t="shared" si="11"/>
        <v>1.953924914675768</v>
      </c>
      <c r="S16" s="114">
        <f t="shared" si="11"/>
        <v>1.9365798414496036</v>
      </c>
      <c r="T16" s="114">
        <f t="shared" si="5"/>
        <v>1.949811320754717</v>
      </c>
      <c r="U16" s="115"/>
      <c r="V16" s="115"/>
      <c r="W16" s="116">
        <f>'OEP RAW Data'!C66+'OEP RAW Data'!D66</f>
        <v>10224</v>
      </c>
      <c r="X16" s="116">
        <f>W16+'OEP RAW Data'!E66</f>
        <v>10254</v>
      </c>
      <c r="Y16" s="116">
        <f>X16+'OEP RAW Data'!F66</f>
        <v>10295</v>
      </c>
      <c r="Z16" s="116">
        <f>Y16+'OEP RAW Data'!G66</f>
        <v>10363</v>
      </c>
      <c r="AA16" s="116">
        <f>Z16+'OEP RAW Data'!H66</f>
        <v>10418</v>
      </c>
      <c r="AB16" s="116">
        <f>AA16+'OEP RAW Data'!I66</f>
        <v>10495</v>
      </c>
      <c r="AC16" s="116">
        <f>AB16+'OEP RAW Data'!J66</f>
        <v>10516</v>
      </c>
      <c r="AD16" s="116">
        <f>AC16+'OEP RAW Data'!K66</f>
        <v>10548</v>
      </c>
      <c r="AE16" s="116">
        <f>AD16+'OEP RAW Data'!L66</f>
        <v>10596</v>
      </c>
      <c r="AF16" s="116">
        <f>AE16+'OEP RAW Data'!M66</f>
        <v>10600</v>
      </c>
      <c r="AI16" s="190"/>
      <c r="AK16" s="142">
        <v>26254</v>
      </c>
      <c r="AL16" s="142">
        <v>25925</v>
      </c>
      <c r="AM16" s="143">
        <v>20784</v>
      </c>
      <c r="AN16" s="144">
        <v>20811</v>
      </c>
      <c r="AO16" s="163">
        <v>20610</v>
      </c>
      <c r="AP16" s="163">
        <v>20520</v>
      </c>
      <c r="AQ16" s="142">
        <v>20668</v>
      </c>
      <c r="AR16" s="142"/>
      <c r="AT16" s="117">
        <f t="shared" si="6"/>
        <v>324</v>
      </c>
      <c r="AU16" s="118">
        <f t="shared" si="7"/>
        <v>4.4668569180197348E-3</v>
      </c>
      <c r="AV16" s="118"/>
      <c r="AW16" s="118">
        <f t="shared" si="8"/>
        <v>2.5218320918836135E-3</v>
      </c>
      <c r="AX16" s="119"/>
      <c r="AY16" s="119"/>
    </row>
    <row r="17" spans="1:51" s="120" customFormat="1" ht="14.5" customHeight="1">
      <c r="A17" s="110" t="str">
        <f>'OEP RAW Data'!A67</f>
        <v>Rye</v>
      </c>
      <c r="B17" s="108">
        <v>1</v>
      </c>
      <c r="C17" s="108" t="s">
        <v>131</v>
      </c>
      <c r="D17" s="109">
        <v>24</v>
      </c>
      <c r="E17" s="108" t="s">
        <v>30</v>
      </c>
      <c r="F17" s="108" t="s">
        <v>21</v>
      </c>
      <c r="G17" s="111">
        <v>1812</v>
      </c>
      <c r="H17" s="111">
        <v>2443</v>
      </c>
      <c r="I17" s="112">
        <f>'OEP RAW Data'!C67</f>
        <v>2645</v>
      </c>
      <c r="J17" s="112">
        <f>'OEP RAW Data'!N67</f>
        <v>2852</v>
      </c>
      <c r="K17" s="113">
        <f t="shared" si="0"/>
        <v>3.0330431901866906E-2</v>
      </c>
      <c r="L17" s="113">
        <f t="shared" si="1"/>
        <v>7.9760679996254691E-3</v>
      </c>
      <c r="M17" s="271">
        <f t="shared" si="9"/>
        <v>7.5634028470330517E-3</v>
      </c>
      <c r="N17" s="114">
        <f t="shared" si="2"/>
        <v>2.4878587196467992</v>
      </c>
      <c r="O17" s="114">
        <f t="shared" si="3"/>
        <v>1.8878428162095784</v>
      </c>
      <c r="P17" s="114">
        <f t="shared" si="4"/>
        <v>1.946656649135988</v>
      </c>
      <c r="Q17" s="115">
        <f t="shared" si="10"/>
        <v>1.9222836095764273</v>
      </c>
      <c r="R17" s="115">
        <f t="shared" si="11"/>
        <v>1.9060081091043126</v>
      </c>
      <c r="S17" s="114">
        <f t="shared" si="11"/>
        <v>1.8892160471107839</v>
      </c>
      <c r="T17" s="114">
        <f t="shared" si="5"/>
        <v>1.8951434878587197</v>
      </c>
      <c r="U17" s="115"/>
      <c r="V17" s="115"/>
      <c r="W17" s="116">
        <f>'OEP RAW Data'!C67+'OEP RAW Data'!D67</f>
        <v>2662</v>
      </c>
      <c r="X17" s="116">
        <f>W17+'OEP RAW Data'!E67</f>
        <v>2670</v>
      </c>
      <c r="Y17" s="116">
        <f>X17+'OEP RAW Data'!F67</f>
        <v>2683</v>
      </c>
      <c r="Z17" s="116">
        <f>Y17+'OEP RAW Data'!G67</f>
        <v>2689</v>
      </c>
      <c r="AA17" s="116">
        <f>Z17+'OEP RAW Data'!H67</f>
        <v>2704</v>
      </c>
      <c r="AB17" s="116">
        <f>AA17+'OEP RAW Data'!I67</f>
        <v>2715</v>
      </c>
      <c r="AC17" s="116">
        <f>AB17+'OEP RAW Data'!J67</f>
        <v>2715</v>
      </c>
      <c r="AD17" s="116">
        <f>AC17+'OEP RAW Data'!K67</f>
        <v>2713</v>
      </c>
      <c r="AE17" s="116">
        <f>AD17+'OEP RAW Data'!L67</f>
        <v>2717</v>
      </c>
      <c r="AF17" s="116">
        <f>AE17+'OEP RAW Data'!M67</f>
        <v>2718</v>
      </c>
      <c r="AI17" s="190"/>
      <c r="AK17" s="142">
        <v>4508</v>
      </c>
      <c r="AL17" s="142">
        <v>4612</v>
      </c>
      <c r="AM17" s="143">
        <v>5182</v>
      </c>
      <c r="AN17" s="144">
        <v>5219</v>
      </c>
      <c r="AO17" s="163">
        <v>5171</v>
      </c>
      <c r="AP17" s="163">
        <v>5133</v>
      </c>
      <c r="AQ17" s="142">
        <v>5151</v>
      </c>
      <c r="AR17" s="142"/>
      <c r="AT17" s="117">
        <f t="shared" si="6"/>
        <v>51</v>
      </c>
      <c r="AU17" s="118">
        <f t="shared" si="7"/>
        <v>2.7147230200086359E-3</v>
      </c>
      <c r="AV17" s="118"/>
      <c r="AW17" s="118">
        <f t="shared" si="8"/>
        <v>-3.6839198155624864E-4</v>
      </c>
      <c r="AX17" s="119"/>
      <c r="AY17" s="119"/>
    </row>
    <row r="18" spans="1:51" s="120" customFormat="1" ht="14.5" customHeight="1">
      <c r="A18" s="110" t="str">
        <f>'OEP RAW Data'!A68</f>
        <v>Seabrook</v>
      </c>
      <c r="B18" s="108">
        <v>1</v>
      </c>
      <c r="C18" s="108" t="s">
        <v>131</v>
      </c>
      <c r="D18" s="109">
        <v>23</v>
      </c>
      <c r="E18" s="108" t="s">
        <v>30</v>
      </c>
      <c r="F18" s="108" t="s">
        <v>21</v>
      </c>
      <c r="G18" s="111">
        <v>2523</v>
      </c>
      <c r="H18" s="111">
        <v>3469</v>
      </c>
      <c r="I18" s="112">
        <f>'OEP RAW Data'!C68</f>
        <v>4066</v>
      </c>
      <c r="J18" s="112">
        <f>'OEP RAW Data'!N68</f>
        <v>4544</v>
      </c>
      <c r="K18" s="113">
        <f t="shared" si="0"/>
        <v>3.2354142812466513E-2</v>
      </c>
      <c r="L18" s="113">
        <f t="shared" si="1"/>
        <v>1.6006081352813339E-2</v>
      </c>
      <c r="M18" s="271">
        <f t="shared" si="9"/>
        <v>1.1176795461822264E-2</v>
      </c>
      <c r="N18" s="114">
        <f t="shared" si="2"/>
        <v>2.3452239397542609</v>
      </c>
      <c r="O18" s="114">
        <f t="shared" si="3"/>
        <v>1.8746036321706543</v>
      </c>
      <c r="P18" s="114">
        <f t="shared" si="4"/>
        <v>1.9076701130079345</v>
      </c>
      <c r="Q18" s="115">
        <f t="shared" si="10"/>
        <v>1.9027621827981136</v>
      </c>
      <c r="R18" s="115">
        <f t="shared" si="11"/>
        <v>1.8968449317520699</v>
      </c>
      <c r="S18" s="114">
        <f t="shared" si="11"/>
        <v>1.8671578477338691</v>
      </c>
      <c r="T18" s="114">
        <f t="shared" si="5"/>
        <v>1.8602532770495446</v>
      </c>
      <c r="U18" s="115"/>
      <c r="V18" s="115"/>
      <c r="W18" s="116">
        <f>'OEP RAW Data'!C68+'OEP RAW Data'!D68</f>
        <v>4159</v>
      </c>
      <c r="X18" s="116">
        <f>W18+'OEP RAW Data'!E68</f>
        <v>4247</v>
      </c>
      <c r="Y18" s="116">
        <f>X18+'OEP RAW Data'!F68</f>
        <v>4295</v>
      </c>
      <c r="Z18" s="116">
        <f>Y18+'OEP RAW Data'!G68</f>
        <v>4322</v>
      </c>
      <c r="AA18" s="116">
        <f>Z18+'OEP RAW Data'!H68</f>
        <v>4358</v>
      </c>
      <c r="AB18" s="116">
        <f>AA18+'OEP RAW Data'!I68</f>
        <v>4453</v>
      </c>
      <c r="AC18" s="116">
        <f>AB18+'OEP RAW Data'!J68</f>
        <v>4453</v>
      </c>
      <c r="AD18" s="116">
        <f>AC18+'OEP RAW Data'!K68</f>
        <v>4469</v>
      </c>
      <c r="AE18" s="116">
        <f>AD18+'OEP RAW Data'!L68</f>
        <v>4479</v>
      </c>
      <c r="AF18" s="116">
        <f>AE18+'OEP RAW Data'!M68</f>
        <v>4501</v>
      </c>
      <c r="AI18" s="190"/>
      <c r="AK18" s="142">
        <v>5917</v>
      </c>
      <c r="AL18" s="142">
        <v>6503</v>
      </c>
      <c r="AM18" s="143">
        <v>7934</v>
      </c>
      <c r="AN18" s="144">
        <v>8473</v>
      </c>
      <c r="AO18" s="163">
        <v>8477</v>
      </c>
      <c r="AP18" s="163">
        <v>8363</v>
      </c>
      <c r="AQ18" s="142">
        <v>8373</v>
      </c>
      <c r="AR18" s="142"/>
      <c r="AT18" s="117">
        <f t="shared" si="6"/>
        <v>310</v>
      </c>
      <c r="AU18" s="118">
        <f t="shared" si="7"/>
        <v>1.0322918775410583E-2</v>
      </c>
      <c r="AV18" s="118"/>
      <c r="AW18" s="118">
        <f t="shared" si="8"/>
        <v>1.7949307690767746E-3</v>
      </c>
      <c r="AX18" s="119"/>
      <c r="AY18" s="119"/>
    </row>
    <row r="19" spans="1:51" s="120" customFormat="1" ht="14.5" customHeight="1">
      <c r="A19" s="110" t="str">
        <f>'OEP RAW Data'!A69</f>
        <v>South Hampton</v>
      </c>
      <c r="B19" s="108">
        <v>1</v>
      </c>
      <c r="C19" s="108" t="s">
        <v>131</v>
      </c>
      <c r="D19" s="109">
        <v>23</v>
      </c>
      <c r="E19" s="108" t="s">
        <v>30</v>
      </c>
      <c r="F19" s="108" t="s">
        <v>21</v>
      </c>
      <c r="G19" s="111">
        <v>223</v>
      </c>
      <c r="H19" s="111">
        <v>263</v>
      </c>
      <c r="I19" s="112">
        <f>'OEP RAW Data'!C69</f>
        <v>308</v>
      </c>
      <c r="J19" s="112">
        <f>'OEP RAW Data'!N69</f>
        <v>504</v>
      </c>
      <c r="K19" s="113">
        <f t="shared" si="0"/>
        <v>1.6635073346794149E-2</v>
      </c>
      <c r="L19" s="113">
        <f t="shared" si="1"/>
        <v>1.5919968690301101E-2</v>
      </c>
      <c r="M19" s="271">
        <f t="shared" si="9"/>
        <v>5.0480468452381411E-2</v>
      </c>
      <c r="N19" s="114">
        <f t="shared" si="2"/>
        <v>2.9596412556053813</v>
      </c>
      <c r="O19" s="114">
        <f t="shared" si="3"/>
        <v>2.8136882129277567</v>
      </c>
      <c r="P19" s="114">
        <f t="shared" si="4"/>
        <v>2.6964856230031948</v>
      </c>
      <c r="Q19" s="115">
        <f t="shared" si="10"/>
        <v>2.658682634730539</v>
      </c>
      <c r="R19" s="115">
        <f t="shared" si="11"/>
        <v>2.6261127596439171</v>
      </c>
      <c r="S19" s="114">
        <f t="shared" si="11"/>
        <v>2.6213017751479288</v>
      </c>
      <c r="T19" s="114">
        <f t="shared" si="5"/>
        <v>2.636094674556213</v>
      </c>
      <c r="U19" s="115"/>
      <c r="V19" s="115"/>
      <c r="W19" s="116">
        <f>'OEP RAW Data'!C69+'OEP RAW Data'!D69</f>
        <v>313</v>
      </c>
      <c r="X19" s="116">
        <f>W19+'OEP RAW Data'!E69</f>
        <v>317</v>
      </c>
      <c r="Y19" s="116">
        <f>X19+'OEP RAW Data'!F69</f>
        <v>321</v>
      </c>
      <c r="Z19" s="116">
        <f>Y19+'OEP RAW Data'!G69</f>
        <v>323</v>
      </c>
      <c r="AA19" s="116">
        <f>Z19+'OEP RAW Data'!H69</f>
        <v>329</v>
      </c>
      <c r="AB19" s="116">
        <f>AA19+'OEP RAW Data'!I69</f>
        <v>332</v>
      </c>
      <c r="AC19" s="116">
        <f>AB19+'OEP RAW Data'!J69</f>
        <v>334</v>
      </c>
      <c r="AD19" s="116">
        <f>AC19+'OEP RAW Data'!K69</f>
        <v>337</v>
      </c>
      <c r="AE19" s="116">
        <f>AD19+'OEP RAW Data'!L69</f>
        <v>338</v>
      </c>
      <c r="AF19" s="116">
        <f>AE19+'OEP RAW Data'!M69</f>
        <v>338</v>
      </c>
      <c r="AI19" s="190"/>
      <c r="AK19" s="142">
        <v>660</v>
      </c>
      <c r="AL19" s="142">
        <v>740</v>
      </c>
      <c r="AM19" s="143">
        <v>844</v>
      </c>
      <c r="AN19" s="144">
        <v>888</v>
      </c>
      <c r="AO19" s="163">
        <v>885</v>
      </c>
      <c r="AP19" s="163">
        <v>886</v>
      </c>
      <c r="AQ19" s="142">
        <v>891</v>
      </c>
      <c r="AR19" s="142"/>
      <c r="AT19" s="117">
        <f t="shared" si="6"/>
        <v>24</v>
      </c>
      <c r="AU19" s="118">
        <f t="shared" si="7"/>
        <v>1.061014108730185E-2</v>
      </c>
      <c r="AV19" s="118"/>
      <c r="AW19" s="118">
        <f t="shared" si="8"/>
        <v>7.5019806252767385E-3</v>
      </c>
      <c r="AX19" s="119"/>
      <c r="AY19" s="119"/>
    </row>
    <row r="20" spans="1:51" s="120" customFormat="1" ht="14.5" customHeight="1">
      <c r="A20" s="110" t="str">
        <f>'OEP RAW Data'!A70</f>
        <v>Stratham</v>
      </c>
      <c r="B20" s="108">
        <v>1</v>
      </c>
      <c r="C20" s="108" t="s">
        <v>131</v>
      </c>
      <c r="D20" s="109">
        <v>24</v>
      </c>
      <c r="E20" s="108" t="s">
        <v>30</v>
      </c>
      <c r="F20" s="108" t="s">
        <v>21</v>
      </c>
      <c r="G20" s="111">
        <v>844</v>
      </c>
      <c r="H20" s="111">
        <v>1917</v>
      </c>
      <c r="I20" s="112">
        <f>'OEP RAW Data'!C70</f>
        <v>2371</v>
      </c>
      <c r="J20" s="112">
        <f>'OEP RAW Data'!N70</f>
        <v>2864</v>
      </c>
      <c r="K20" s="113">
        <f t="shared" si="0"/>
        <v>8.5495348109225988E-2</v>
      </c>
      <c r="L20" s="113">
        <f t="shared" si="1"/>
        <v>2.1482531504869451E-2</v>
      </c>
      <c r="M20" s="271">
        <f t="shared" si="9"/>
        <v>1.9070303195262372E-2</v>
      </c>
      <c r="N20" s="114">
        <f t="shared" si="2"/>
        <v>2.9703791469194312</v>
      </c>
      <c r="O20" s="114">
        <f t="shared" si="3"/>
        <v>2.5847678664580074</v>
      </c>
      <c r="P20" s="114">
        <f t="shared" si="4"/>
        <v>2.6227816756087496</v>
      </c>
      <c r="Q20" s="115">
        <f t="shared" si="10"/>
        <v>2.5883201153568853</v>
      </c>
      <c r="R20" s="115">
        <f t="shared" si="11"/>
        <v>2.5634354953670706</v>
      </c>
      <c r="S20" s="114">
        <f t="shared" si="11"/>
        <v>2.5666074600355238</v>
      </c>
      <c r="T20" s="114">
        <f t="shared" si="5"/>
        <v>2.5804046858359957</v>
      </c>
      <c r="U20" s="115"/>
      <c r="V20" s="115"/>
      <c r="W20" s="116">
        <f>'OEP RAW Data'!C70+'OEP RAW Data'!D70</f>
        <v>2423</v>
      </c>
      <c r="X20" s="116">
        <f>W20+'OEP RAW Data'!E70</f>
        <v>2462</v>
      </c>
      <c r="Y20" s="116">
        <f>X20+'OEP RAW Data'!F70</f>
        <v>2518</v>
      </c>
      <c r="Z20" s="116">
        <f>Y20+'OEP RAW Data'!G70</f>
        <v>2597</v>
      </c>
      <c r="AA20" s="116">
        <f>Z20+'OEP RAW Data'!H70</f>
        <v>2692</v>
      </c>
      <c r="AB20" s="116">
        <f>AA20+'OEP RAW Data'!I70</f>
        <v>2742</v>
      </c>
      <c r="AC20" s="116">
        <f>AB20+'OEP RAW Data'!J70</f>
        <v>2774</v>
      </c>
      <c r="AD20" s="116">
        <f>AC20+'OEP RAW Data'!K70</f>
        <v>2806</v>
      </c>
      <c r="AE20" s="116">
        <f>AD20+'OEP RAW Data'!L70</f>
        <v>2815</v>
      </c>
      <c r="AF20" s="116">
        <f>AE20+'OEP RAW Data'!M70</f>
        <v>2817</v>
      </c>
      <c r="AI20" s="190"/>
      <c r="AK20" s="142">
        <v>2507</v>
      </c>
      <c r="AL20" s="142">
        <v>4955</v>
      </c>
      <c r="AM20" s="143">
        <v>6355</v>
      </c>
      <c r="AN20" s="144">
        <v>7180</v>
      </c>
      <c r="AO20" s="163">
        <v>7193</v>
      </c>
      <c r="AP20" s="163">
        <v>7225</v>
      </c>
      <c r="AQ20" s="142">
        <v>7269</v>
      </c>
      <c r="AR20" s="142"/>
      <c r="AT20" s="117">
        <f t="shared" si="6"/>
        <v>383</v>
      </c>
      <c r="AU20" s="118">
        <f t="shared" si="7"/>
        <v>2.1186096478463812E-2</v>
      </c>
      <c r="AV20" s="118"/>
      <c r="AW20" s="118">
        <f t="shared" si="8"/>
        <v>1.1602998848539547E-2</v>
      </c>
      <c r="AX20" s="119"/>
      <c r="AY20" s="119"/>
    </row>
    <row r="21" spans="1:51" s="120" customFormat="1" ht="14.5" customHeight="1">
      <c r="A21" s="532" t="str">
        <f>'OEP RAW Data'!A71</f>
        <v>CEDS Eastern Towns Totals:</v>
      </c>
      <c r="B21" s="533">
        <v>0</v>
      </c>
      <c r="C21" s="533"/>
      <c r="D21" s="533"/>
      <c r="E21" s="533" t="s">
        <v>49</v>
      </c>
      <c r="F21" s="533"/>
      <c r="G21" s="534">
        <f>SUM(G5:G20)</f>
        <v>28904</v>
      </c>
      <c r="H21" s="534">
        <f>SUM(H5:H20)</f>
        <v>41981</v>
      </c>
      <c r="I21" s="534">
        <f>SUM(I5:I20)</f>
        <v>44889</v>
      </c>
      <c r="J21" s="538">
        <f>'OEP RAW Data'!N71</f>
        <v>49365</v>
      </c>
      <c r="K21" s="535">
        <f t="shared" si="0"/>
        <v>3.8028991090239606E-2</v>
      </c>
      <c r="L21" s="535">
        <f t="shared" si="1"/>
        <v>6.720042928185288E-3</v>
      </c>
      <c r="M21" s="539">
        <f t="shared" si="9"/>
        <v>9.5502044391009289E-3</v>
      </c>
      <c r="N21" s="536">
        <f t="shared" si="2"/>
        <v>2.6814627733185716</v>
      </c>
      <c r="O21" s="536">
        <f t="shared" si="3"/>
        <v>2.1023796479359711</v>
      </c>
      <c r="P21" s="536">
        <f t="shared" si="4"/>
        <v>2.0808959563034093</v>
      </c>
      <c r="Q21" s="536">
        <f t="shared" si="10"/>
        <v>2.0456641686568395</v>
      </c>
      <c r="R21" s="536">
        <f t="shared" si="11"/>
        <v>2.0301315951297503</v>
      </c>
      <c r="S21" s="536">
        <f t="shared" si="11"/>
        <v>2.0311487106309243</v>
      </c>
      <c r="T21" s="536">
        <f t="shared" si="5"/>
        <v>2.0217302840400424</v>
      </c>
      <c r="U21" s="536"/>
      <c r="V21" s="536"/>
      <c r="W21" s="537">
        <f>'OEP RAW Data'!C71+'OEP RAW Data'!D71</f>
        <v>45404</v>
      </c>
      <c r="X21" s="537">
        <f>W21+'OEP RAW Data'!E71</f>
        <v>45856</v>
      </c>
      <c r="Y21" s="537">
        <f>X21+'OEP RAW Data'!F71</f>
        <v>46490</v>
      </c>
      <c r="Z21" s="537">
        <f>Y21+'OEP RAW Data'!G71</f>
        <v>47144</v>
      </c>
      <c r="AA21" s="537">
        <f>Z21+'OEP RAW Data'!H71</f>
        <v>47756</v>
      </c>
      <c r="AB21" s="537">
        <f>AA21+'OEP RAW Data'!I71</f>
        <v>48312</v>
      </c>
      <c r="AC21" s="537">
        <f>AB21+'OEP RAW Data'!J71</f>
        <v>48572</v>
      </c>
      <c r="AD21" s="537">
        <f>AC21+'OEP RAW Data'!K71</f>
        <v>48786</v>
      </c>
      <c r="AE21" s="537">
        <f>AD21+'OEP RAW Data'!L71</f>
        <v>49055</v>
      </c>
      <c r="AF21" s="537">
        <f>AE21+'OEP RAW Data'!M71</f>
        <v>49148</v>
      </c>
      <c r="AG21" s="126"/>
      <c r="AH21" s="126"/>
      <c r="AI21" s="191"/>
      <c r="AJ21" s="126"/>
      <c r="AK21" s="145">
        <f>SUM(AK5:AK20)</f>
        <v>77505</v>
      </c>
      <c r="AL21" s="145">
        <f>SUM(AL5:AL20)</f>
        <v>88260</v>
      </c>
      <c r="AM21" s="145">
        <f>SUM(AM5:AM20)</f>
        <v>94481</v>
      </c>
      <c r="AN21" s="145">
        <v>99362</v>
      </c>
      <c r="AO21" s="164">
        <f>SUM(AO5:AO20)</f>
        <v>99042</v>
      </c>
      <c r="AP21" s="164">
        <f>SUM(AP5:AP20)</f>
        <v>99638</v>
      </c>
      <c r="AQ21" s="145">
        <v>99364</v>
      </c>
      <c r="AR21" s="145"/>
      <c r="AS21" s="126"/>
      <c r="AT21" s="122">
        <f t="shared" si="6"/>
        <v>3382</v>
      </c>
      <c r="AU21" s="123">
        <f t="shared" si="7"/>
        <v>1.0316159791113222E-2</v>
      </c>
      <c r="AV21" s="123"/>
      <c r="AW21" s="124">
        <f t="shared" si="8"/>
        <v>4.8936396576215735E-3</v>
      </c>
      <c r="AX21" s="119"/>
      <c r="AY21" s="119"/>
    </row>
    <row r="22" spans="1:51" s="126" customFormat="1" ht="14.5" customHeight="1">
      <c r="A22" s="110" t="str">
        <f>'OEP RAW Data'!A72</f>
        <v>Atkinson</v>
      </c>
      <c r="B22" s="108">
        <v>1</v>
      </c>
      <c r="C22" s="108" t="s">
        <v>131</v>
      </c>
      <c r="D22" s="109">
        <v>23</v>
      </c>
      <c r="E22" s="108" t="s">
        <v>20</v>
      </c>
      <c r="F22" s="108" t="s">
        <v>21</v>
      </c>
      <c r="G22" s="111">
        <v>1428</v>
      </c>
      <c r="H22" s="111">
        <v>1885</v>
      </c>
      <c r="I22" s="112">
        <f>'OEP RAW Data'!C72</f>
        <v>2431</v>
      </c>
      <c r="J22" s="112">
        <f>'OEP RAW Data'!N72</f>
        <v>2788</v>
      </c>
      <c r="K22" s="113">
        <f t="shared" si="0"/>
        <v>2.8154343853341146E-2</v>
      </c>
      <c r="L22" s="113">
        <f t="shared" si="1"/>
        <v>2.5763781149726661E-2</v>
      </c>
      <c r="M22" s="271">
        <f t="shared" si="9"/>
        <v>1.3796484857675484E-2</v>
      </c>
      <c r="N22" s="114">
        <f t="shared" si="2"/>
        <v>3.0791316526610646</v>
      </c>
      <c r="O22" s="114">
        <f t="shared" si="3"/>
        <v>2.7522546419098144</v>
      </c>
      <c r="P22" s="114">
        <f t="shared" si="4"/>
        <v>2.4642999601116871</v>
      </c>
      <c r="Q22" s="115">
        <f t="shared" si="10"/>
        <v>2.4367988032909498</v>
      </c>
      <c r="R22" s="115">
        <f t="shared" si="11"/>
        <v>2.4116331096196868</v>
      </c>
      <c r="S22" s="114">
        <f t="shared" si="11"/>
        <v>2.3996275605214152</v>
      </c>
      <c r="T22" s="114">
        <f t="shared" si="5"/>
        <v>2.4055059523809526</v>
      </c>
      <c r="U22" s="115"/>
      <c r="V22" s="115"/>
      <c r="W22" s="116">
        <f>'OEP RAW Data'!C72+'OEP RAW Data'!D72</f>
        <v>2507</v>
      </c>
      <c r="X22" s="116">
        <f>W22+'OEP RAW Data'!E72</f>
        <v>2595</v>
      </c>
      <c r="Y22" s="116">
        <f>X22+'OEP RAW Data'!F72</f>
        <v>2620</v>
      </c>
      <c r="Z22" s="116">
        <f>Y22+'OEP RAW Data'!G72</f>
        <v>2644</v>
      </c>
      <c r="AA22" s="116">
        <f>Z22+'OEP RAW Data'!H72</f>
        <v>2650</v>
      </c>
      <c r="AB22" s="116">
        <f>AA22+'OEP RAW Data'!I72</f>
        <v>2668</v>
      </c>
      <c r="AC22" s="116">
        <f>AB22+'OEP RAW Data'!J72</f>
        <v>2674</v>
      </c>
      <c r="AD22" s="116">
        <f>AC22+'OEP RAW Data'!K72</f>
        <v>2682</v>
      </c>
      <c r="AE22" s="116">
        <f>AD22+'OEP RAW Data'!L72</f>
        <v>2685</v>
      </c>
      <c r="AF22" s="116">
        <f>AE22+'OEP RAW Data'!M72</f>
        <v>2688</v>
      </c>
      <c r="AG22" s="120"/>
      <c r="AH22" s="120"/>
      <c r="AI22" s="190"/>
      <c r="AJ22" s="120"/>
      <c r="AK22" s="142">
        <v>4397</v>
      </c>
      <c r="AL22" s="142">
        <v>5188</v>
      </c>
      <c r="AM22" s="143">
        <v>6178</v>
      </c>
      <c r="AN22" s="144">
        <v>6516</v>
      </c>
      <c r="AO22" s="163">
        <v>6468</v>
      </c>
      <c r="AP22" s="163">
        <v>6443</v>
      </c>
      <c r="AQ22" s="142">
        <v>6466</v>
      </c>
      <c r="AR22" s="142"/>
      <c r="AS22" s="120"/>
      <c r="AT22" s="117">
        <f t="shared" si="6"/>
        <v>175</v>
      </c>
      <c r="AU22" s="118">
        <f t="shared" si="7"/>
        <v>9.6860325539342984E-3</v>
      </c>
      <c r="AV22" s="118"/>
      <c r="AW22" s="118">
        <f t="shared" si="8"/>
        <v>2.6202552870373541E-3</v>
      </c>
      <c r="AX22" s="125"/>
      <c r="AY22" s="125"/>
    </row>
    <row r="23" spans="1:51" s="120" customFormat="1" ht="14.5" customHeight="1">
      <c r="A23" s="110" t="str">
        <f>'OEP RAW Data'!A73</f>
        <v>Auburn</v>
      </c>
      <c r="B23" s="108">
        <v>1</v>
      </c>
      <c r="C23" s="108" t="s">
        <v>131</v>
      </c>
      <c r="D23" s="109">
        <v>19</v>
      </c>
      <c r="E23" s="108" t="s">
        <v>20</v>
      </c>
      <c r="F23" s="108" t="s">
        <v>24</v>
      </c>
      <c r="G23" s="111">
        <v>936</v>
      </c>
      <c r="H23" s="111">
        <v>1354</v>
      </c>
      <c r="I23" s="112">
        <f>'OEP RAW Data'!C73</f>
        <v>1622</v>
      </c>
      <c r="J23" s="112">
        <f>'OEP RAW Data'!N73</f>
        <v>1814</v>
      </c>
      <c r="K23" s="113">
        <f t="shared" si="0"/>
        <v>3.7610317613007371E-2</v>
      </c>
      <c r="L23" s="113">
        <f t="shared" si="1"/>
        <v>1.8223740255516319E-2</v>
      </c>
      <c r="M23" s="271">
        <f t="shared" si="9"/>
        <v>1.1250253024295498E-2</v>
      </c>
      <c r="N23" s="114">
        <f t="shared" si="2"/>
        <v>3.0801282051282053</v>
      </c>
      <c r="O23" s="114">
        <f t="shared" si="3"/>
        <v>3.0169867060561302</v>
      </c>
      <c r="P23" s="114">
        <f t="shared" si="4"/>
        <v>2.8137019230769229</v>
      </c>
      <c r="Q23" s="115">
        <f t="shared" si="10"/>
        <v>2.8015350877192984</v>
      </c>
      <c r="R23" s="115">
        <f t="shared" si="11"/>
        <v>2.7764449291166851</v>
      </c>
      <c r="S23" s="114">
        <f t="shared" si="11"/>
        <v>2.7635869565217392</v>
      </c>
      <c r="T23" s="114">
        <f>AQ23/AF23</f>
        <v>2.769647696476965</v>
      </c>
      <c r="U23" s="115"/>
      <c r="V23" s="115"/>
      <c r="W23" s="116">
        <f>'OEP RAW Data'!C73+'OEP RAW Data'!D73</f>
        <v>1664</v>
      </c>
      <c r="X23" s="116">
        <f>W23+'OEP RAW Data'!E73</f>
        <v>1696</v>
      </c>
      <c r="Y23" s="116">
        <f>X23+'OEP RAW Data'!F73</f>
        <v>1725</v>
      </c>
      <c r="Z23" s="116">
        <f>Y23+'OEP RAW Data'!G73</f>
        <v>1769</v>
      </c>
      <c r="AA23" s="116">
        <f>Z23+'OEP RAW Data'!H73</f>
        <v>1813</v>
      </c>
      <c r="AB23" s="116">
        <f>AA23+'OEP RAW Data'!I73</f>
        <v>1813</v>
      </c>
      <c r="AC23" s="116">
        <f>AB23+'OEP RAW Data'!J73</f>
        <v>1824</v>
      </c>
      <c r="AD23" s="116">
        <f>AC23+'OEP RAW Data'!K73</f>
        <v>1834</v>
      </c>
      <c r="AE23" s="116">
        <f>AD23+'OEP RAW Data'!L73</f>
        <v>1840</v>
      </c>
      <c r="AF23" s="116">
        <f>AE23+'OEP RAW Data'!M73</f>
        <v>1845</v>
      </c>
      <c r="AI23" s="190"/>
      <c r="AK23" s="142">
        <v>2883</v>
      </c>
      <c r="AL23" s="142">
        <v>4085</v>
      </c>
      <c r="AM23" s="143">
        <v>4682</v>
      </c>
      <c r="AN23" s="144">
        <v>5110</v>
      </c>
      <c r="AO23" s="163">
        <v>5092</v>
      </c>
      <c r="AP23" s="163">
        <v>5085</v>
      </c>
      <c r="AQ23" s="142">
        <v>5110</v>
      </c>
      <c r="AR23" s="142"/>
      <c r="AT23" s="117">
        <f t="shared" si="6"/>
        <v>170</v>
      </c>
      <c r="AU23" s="118">
        <f t="shared" si="7"/>
        <v>1.3993437304929968E-2</v>
      </c>
      <c r="AV23" s="118"/>
      <c r="AW23" s="118">
        <f t="shared" si="8"/>
        <v>5.7748314523542454E-3</v>
      </c>
      <c r="AX23" s="119"/>
      <c r="AY23" s="119"/>
    </row>
    <row r="24" spans="1:51" s="120" customFormat="1" ht="14.5" customHeight="1">
      <c r="A24" s="110" t="str">
        <f>'OEP RAW Data'!A74</f>
        <v>Brentwood</v>
      </c>
      <c r="B24" s="108">
        <v>1</v>
      </c>
      <c r="C24" s="108" t="s">
        <v>131</v>
      </c>
      <c r="D24" s="109">
        <v>23</v>
      </c>
      <c r="E24" s="108" t="s">
        <v>20</v>
      </c>
      <c r="F24" s="108" t="s">
        <v>21</v>
      </c>
      <c r="G24" s="111">
        <v>598</v>
      </c>
      <c r="H24" s="111">
        <v>778</v>
      </c>
      <c r="I24" s="112">
        <f>'OEP RAW Data'!C74</f>
        <v>920</v>
      </c>
      <c r="J24" s="112">
        <f>'OEP RAW Data'!N74</f>
        <v>1350</v>
      </c>
      <c r="K24" s="113">
        <f t="shared" si="0"/>
        <v>2.666283587802698E-2</v>
      </c>
      <c r="L24" s="113">
        <f t="shared" si="1"/>
        <v>1.6906031019437551E-2</v>
      </c>
      <c r="M24" s="271">
        <f t="shared" si="9"/>
        <v>3.9093418634180033E-2</v>
      </c>
      <c r="N24" s="114">
        <f t="shared" si="2"/>
        <v>3.3511705685618729</v>
      </c>
      <c r="O24" s="114">
        <f t="shared" si="3"/>
        <v>3.3290488431876608</v>
      </c>
      <c r="P24" s="114">
        <f t="shared" si="4"/>
        <v>3.2589194699286441</v>
      </c>
      <c r="Q24" s="115">
        <f t="shared" si="10"/>
        <v>3.2588792423046566</v>
      </c>
      <c r="R24" s="115">
        <f t="shared" si="11"/>
        <v>3.25</v>
      </c>
      <c r="S24" s="114">
        <f t="shared" si="11"/>
        <v>3.2326120556414217</v>
      </c>
      <c r="T24" s="114">
        <f t="shared" ref="T24:T53" si="12">AQ24/AF24</f>
        <v>3.2614329268292681</v>
      </c>
      <c r="U24" s="115"/>
      <c r="V24" s="115"/>
      <c r="W24" s="116">
        <f>'OEP RAW Data'!C74+'OEP RAW Data'!D74</f>
        <v>981</v>
      </c>
      <c r="X24" s="116">
        <f>W24+'OEP RAW Data'!E74</f>
        <v>1069</v>
      </c>
      <c r="Y24" s="116">
        <f>X24+'OEP RAW Data'!F74</f>
        <v>1138</v>
      </c>
      <c r="Z24" s="116">
        <f>Y24+'OEP RAW Data'!G74</f>
        <v>1182</v>
      </c>
      <c r="AA24" s="116">
        <f>Z24+'OEP RAW Data'!H74</f>
        <v>1221</v>
      </c>
      <c r="AB24" s="116">
        <f>AA24+'OEP RAW Data'!I74</f>
        <v>1238</v>
      </c>
      <c r="AC24" s="116">
        <f>AB24+'OEP RAW Data'!J74</f>
        <v>1267</v>
      </c>
      <c r="AD24" s="116">
        <f>AC24+'OEP RAW Data'!K74</f>
        <v>1280</v>
      </c>
      <c r="AE24" s="116">
        <f>AD24+'OEP RAW Data'!L74</f>
        <v>1294</v>
      </c>
      <c r="AF24" s="116">
        <f>AE24+'OEP RAW Data'!M74</f>
        <v>1312</v>
      </c>
      <c r="AI24" s="190"/>
      <c r="AK24" s="142">
        <v>2004</v>
      </c>
      <c r="AL24" s="142">
        <v>2590</v>
      </c>
      <c r="AM24" s="143">
        <v>3197</v>
      </c>
      <c r="AN24" s="144">
        <v>4129</v>
      </c>
      <c r="AO24" s="163">
        <v>4160</v>
      </c>
      <c r="AP24" s="163">
        <v>4183</v>
      </c>
      <c r="AQ24" s="142">
        <v>4279</v>
      </c>
      <c r="AR24" s="142"/>
      <c r="AT24" s="117">
        <f t="shared" si="6"/>
        <v>299</v>
      </c>
      <c r="AU24" s="118">
        <f t="shared" si="7"/>
        <v>3.8737598443072008E-2</v>
      </c>
      <c r="AV24" s="118"/>
      <c r="AW24" s="118">
        <f t="shared" si="8"/>
        <v>1.6821364149709472E-2</v>
      </c>
      <c r="AX24" s="119"/>
      <c r="AY24" s="119"/>
    </row>
    <row r="25" spans="1:51" s="120" customFormat="1" ht="14.5" customHeight="1">
      <c r="A25" s="110" t="str">
        <f>'OEP RAW Data'!A75</f>
        <v>Candia</v>
      </c>
      <c r="B25" s="108">
        <v>1</v>
      </c>
      <c r="C25" s="108" t="s">
        <v>131</v>
      </c>
      <c r="D25" s="109">
        <v>19</v>
      </c>
      <c r="E25" s="108" t="s">
        <v>20</v>
      </c>
      <c r="F25" s="108" t="s">
        <v>24</v>
      </c>
      <c r="G25" s="111">
        <v>992</v>
      </c>
      <c r="H25" s="111">
        <v>1192</v>
      </c>
      <c r="I25" s="112">
        <f>'OEP RAW Data'!C75</f>
        <v>1384</v>
      </c>
      <c r="J25" s="112">
        <f>'OEP RAW Data'!N75</f>
        <v>1494</v>
      </c>
      <c r="K25" s="113">
        <f t="shared" si="0"/>
        <v>1.8536175062698446E-2</v>
      </c>
      <c r="L25" s="113">
        <f t="shared" si="1"/>
        <v>1.5046606176888355E-2</v>
      </c>
      <c r="M25" s="271">
        <f t="shared" si="9"/>
        <v>7.6772430124447677E-3</v>
      </c>
      <c r="N25" s="114">
        <f t="shared" si="2"/>
        <v>3.0131048387096775</v>
      </c>
      <c r="O25" s="114">
        <f t="shared" si="3"/>
        <v>2.9840604026845639</v>
      </c>
      <c r="P25" s="114">
        <f t="shared" si="4"/>
        <v>2.7600564573041639</v>
      </c>
      <c r="Q25" s="115">
        <f t="shared" si="10"/>
        <v>2.7146648971466489</v>
      </c>
      <c r="R25" s="115">
        <f t="shared" si="11"/>
        <v>2.7116402116402116</v>
      </c>
      <c r="S25" s="114">
        <f t="shared" si="11"/>
        <v>2.6892692560895326</v>
      </c>
      <c r="T25" s="114">
        <f t="shared" si="12"/>
        <v>2.7088274044795786</v>
      </c>
      <c r="U25" s="115"/>
      <c r="V25" s="115"/>
      <c r="W25" s="116">
        <f>'OEP RAW Data'!C75+'OEP RAW Data'!D75</f>
        <v>1417</v>
      </c>
      <c r="X25" s="116">
        <f>W25+'OEP RAW Data'!E75</f>
        <v>1450</v>
      </c>
      <c r="Y25" s="116">
        <f>X25+'OEP RAW Data'!F75</f>
        <v>1457</v>
      </c>
      <c r="Z25" s="116">
        <f>Y25+'OEP RAW Data'!G75</f>
        <v>1469</v>
      </c>
      <c r="AA25" s="116">
        <f>Z25+'OEP RAW Data'!H75</f>
        <v>1476</v>
      </c>
      <c r="AB25" s="116">
        <f>AA25+'OEP RAW Data'!I75</f>
        <v>1489</v>
      </c>
      <c r="AC25" s="116">
        <f>AB25+'OEP RAW Data'!J75</f>
        <v>1507</v>
      </c>
      <c r="AD25" s="116">
        <f>AC25+'OEP RAW Data'!K75</f>
        <v>1512</v>
      </c>
      <c r="AE25" s="116">
        <f>AD25+'OEP RAW Data'!L75</f>
        <v>1519</v>
      </c>
      <c r="AF25" s="116">
        <f>AE25+'OEP RAW Data'!M75</f>
        <v>1518</v>
      </c>
      <c r="AI25" s="190"/>
      <c r="AK25" s="142">
        <v>2989</v>
      </c>
      <c r="AL25" s="142">
        <v>3557</v>
      </c>
      <c r="AM25" s="143">
        <v>3911</v>
      </c>
      <c r="AN25" s="144">
        <v>4091</v>
      </c>
      <c r="AO25" s="163">
        <v>4100</v>
      </c>
      <c r="AP25" s="163">
        <v>4085</v>
      </c>
      <c r="AQ25" s="142">
        <v>4112</v>
      </c>
      <c r="AR25" s="142"/>
      <c r="AT25" s="117">
        <f t="shared" si="6"/>
        <v>95</v>
      </c>
      <c r="AU25" s="118">
        <f t="shared" si="7"/>
        <v>9.3132894266920729E-3</v>
      </c>
      <c r="AV25" s="118"/>
      <c r="AW25" s="118">
        <f t="shared" si="8"/>
        <v>7.6937076622316525E-3</v>
      </c>
      <c r="AX25" s="119"/>
      <c r="AY25" s="119"/>
    </row>
    <row r="26" spans="1:51" s="120" customFormat="1" ht="14.25" customHeight="1">
      <c r="A26" s="110" t="str">
        <f>'OEP RAW Data'!A76</f>
        <v>Chester</v>
      </c>
      <c r="B26" s="108">
        <v>1</v>
      </c>
      <c r="C26" s="108" t="s">
        <v>131</v>
      </c>
      <c r="D26" s="109">
        <v>22</v>
      </c>
      <c r="E26" s="108" t="s">
        <v>20</v>
      </c>
      <c r="F26" s="108" t="s">
        <v>24</v>
      </c>
      <c r="G26" s="111">
        <v>655</v>
      </c>
      <c r="H26" s="111">
        <v>924</v>
      </c>
      <c r="I26" s="112">
        <f>'OEP RAW Data'!C76</f>
        <v>1247</v>
      </c>
      <c r="J26" s="112">
        <f>'OEP RAW Data'!N76</f>
        <v>1596</v>
      </c>
      <c r="K26" s="113">
        <f t="shared" si="0"/>
        <v>3.5006475894486133E-2</v>
      </c>
      <c r="L26" s="113">
        <f t="shared" si="1"/>
        <v>3.0432263396471537E-2</v>
      </c>
      <c r="M26" s="271">
        <f t="shared" si="9"/>
        <v>2.4982955050388833E-2</v>
      </c>
      <c r="N26" s="114">
        <f t="shared" si="2"/>
        <v>3.0625954198473284</v>
      </c>
      <c r="O26" s="114">
        <f t="shared" si="3"/>
        <v>2.9123376623376624</v>
      </c>
      <c r="P26" s="114">
        <f t="shared" si="4"/>
        <v>2.8340807174887894</v>
      </c>
      <c r="Q26" s="115">
        <f t="shared" si="10"/>
        <v>2.9852090032154339</v>
      </c>
      <c r="R26" s="115">
        <f t="shared" si="11"/>
        <v>2.9539347408829175</v>
      </c>
      <c r="S26" s="114">
        <f t="shared" si="11"/>
        <v>2.9470663265306123</v>
      </c>
      <c r="T26" s="114">
        <f t="shared" si="12"/>
        <v>2.939605848696758</v>
      </c>
      <c r="U26" s="115"/>
      <c r="V26" s="115"/>
      <c r="W26" s="116">
        <f>'OEP RAW Data'!C76+'OEP RAW Data'!D76</f>
        <v>1338</v>
      </c>
      <c r="X26" s="116">
        <f>W26+'OEP RAW Data'!E76</f>
        <v>1417</v>
      </c>
      <c r="Y26" s="116">
        <f>X26+'OEP RAW Data'!F76</f>
        <v>1464</v>
      </c>
      <c r="Z26" s="116">
        <f>Y26+'OEP RAW Data'!G76</f>
        <v>1493</v>
      </c>
      <c r="AA26" s="116">
        <f>Z26+'OEP RAW Data'!H76</f>
        <v>1527</v>
      </c>
      <c r="AB26" s="116">
        <f>AA26+'OEP RAW Data'!I76</f>
        <v>1537</v>
      </c>
      <c r="AC26" s="116">
        <f>AB26+'OEP RAW Data'!J76</f>
        <v>1555</v>
      </c>
      <c r="AD26" s="116">
        <f>AC26+'OEP RAW Data'!K76</f>
        <v>1563</v>
      </c>
      <c r="AE26" s="116">
        <f>AD26+'OEP RAW Data'!L76</f>
        <v>1568</v>
      </c>
      <c r="AF26" s="116">
        <f>AE26+'OEP RAW Data'!M76</f>
        <v>1573</v>
      </c>
      <c r="AI26" s="190"/>
      <c r="AK26" s="142">
        <v>2006</v>
      </c>
      <c r="AL26" s="142">
        <v>2691</v>
      </c>
      <c r="AM26" s="143">
        <v>3792</v>
      </c>
      <c r="AN26" s="144">
        <v>4642</v>
      </c>
      <c r="AO26" s="163">
        <v>4617</v>
      </c>
      <c r="AP26" s="163">
        <v>4621</v>
      </c>
      <c r="AQ26" s="142">
        <v>4624</v>
      </c>
      <c r="AR26" s="142"/>
      <c r="AT26" s="117">
        <f t="shared" si="6"/>
        <v>225</v>
      </c>
      <c r="AU26" s="118">
        <f t="shared" si="7"/>
        <v>2.2452794775587259E-2</v>
      </c>
      <c r="AV26" s="118"/>
      <c r="AW26" s="118">
        <f t="shared" si="8"/>
        <v>8.4225653300076253E-3</v>
      </c>
      <c r="AX26" s="119"/>
      <c r="AY26" s="119"/>
    </row>
    <row r="27" spans="1:51" s="120" customFormat="1" ht="14.5" customHeight="1">
      <c r="A27" s="110" t="str">
        <f>'OEP RAW Data'!A77</f>
        <v>Danville</v>
      </c>
      <c r="B27" s="108">
        <v>1</v>
      </c>
      <c r="C27" s="108" t="s">
        <v>131</v>
      </c>
      <c r="D27" s="109">
        <v>23</v>
      </c>
      <c r="E27" s="108" t="s">
        <v>20</v>
      </c>
      <c r="F27" s="108" t="s">
        <v>21</v>
      </c>
      <c r="G27" s="111">
        <v>439</v>
      </c>
      <c r="H27" s="111">
        <v>960</v>
      </c>
      <c r="I27" s="112">
        <f>'OEP RAW Data'!C77</f>
        <v>1479</v>
      </c>
      <c r="J27" s="112">
        <f>'OEP RAW Data'!N77</f>
        <v>1684</v>
      </c>
      <c r="K27" s="113">
        <f t="shared" si="0"/>
        <v>8.1385822044520495E-2</v>
      </c>
      <c r="L27" s="113">
        <f t="shared" si="1"/>
        <v>4.4166352064429537E-2</v>
      </c>
      <c r="M27" s="271">
        <f t="shared" si="9"/>
        <v>1.3065186563142817E-2</v>
      </c>
      <c r="N27" s="114">
        <f t="shared" si="2"/>
        <v>3.0022779043280181</v>
      </c>
      <c r="O27" s="114">
        <f t="shared" si="3"/>
        <v>2.6395833333333334</v>
      </c>
      <c r="P27" s="114">
        <f t="shared" si="4"/>
        <v>2.6748670212765959</v>
      </c>
      <c r="Q27" s="115">
        <f t="shared" si="10"/>
        <v>2.6600837821663674</v>
      </c>
      <c r="R27" s="115">
        <f t="shared" si="11"/>
        <v>2.6182572614107884</v>
      </c>
      <c r="S27" s="114">
        <f t="shared" si="11"/>
        <v>2.6241849436870184</v>
      </c>
      <c r="T27" s="114">
        <f t="shared" si="12"/>
        <v>2.6167452830188678</v>
      </c>
      <c r="U27" s="115"/>
      <c r="V27" s="115"/>
      <c r="W27" s="116">
        <f>'OEP RAW Data'!C77+'OEP RAW Data'!D77</f>
        <v>1504</v>
      </c>
      <c r="X27" s="116">
        <f>W27+'OEP RAW Data'!E77</f>
        <v>1535</v>
      </c>
      <c r="Y27" s="116">
        <f>X27+'OEP RAW Data'!F77</f>
        <v>1588</v>
      </c>
      <c r="Z27" s="116">
        <f>Y27+'OEP RAW Data'!G77</f>
        <v>1621</v>
      </c>
      <c r="AA27" s="116">
        <f>Z27+'OEP RAW Data'!H77</f>
        <v>1662</v>
      </c>
      <c r="AB27" s="116">
        <f>AA27+'OEP RAW Data'!I77</f>
        <v>1666</v>
      </c>
      <c r="AC27" s="116">
        <f>AB27+'OEP RAW Data'!J77</f>
        <v>1671</v>
      </c>
      <c r="AD27" s="116">
        <f>AC27+'OEP RAW Data'!K77</f>
        <v>1687</v>
      </c>
      <c r="AE27" s="116">
        <f>AD27+'OEP RAW Data'!L77</f>
        <v>1687</v>
      </c>
      <c r="AF27" s="116">
        <f>AE27+'OEP RAW Data'!M77</f>
        <v>1696</v>
      </c>
      <c r="AI27" s="190"/>
      <c r="AK27" s="142">
        <v>1318</v>
      </c>
      <c r="AL27" s="142">
        <v>2534</v>
      </c>
      <c r="AM27" s="143">
        <v>4023</v>
      </c>
      <c r="AN27" s="144">
        <v>4445</v>
      </c>
      <c r="AO27" s="163">
        <v>4417</v>
      </c>
      <c r="AP27" s="163">
        <v>4427</v>
      </c>
      <c r="AQ27" s="142">
        <v>4438</v>
      </c>
      <c r="AR27" s="142"/>
      <c r="AT27" s="117">
        <f t="shared" si="6"/>
        <v>183</v>
      </c>
      <c r="AU27" s="118">
        <f t="shared" si="7"/>
        <v>1.6538642173466345E-2</v>
      </c>
      <c r="AV27" s="118"/>
      <c r="AW27" s="118">
        <f t="shared" si="8"/>
        <v>6.2827843190038646E-3</v>
      </c>
      <c r="AX27" s="119"/>
      <c r="AY27" s="119"/>
    </row>
    <row r="28" spans="1:51" s="120" customFormat="1" ht="14.5" customHeight="1">
      <c r="A28" s="110" t="str">
        <f>'OEP RAW Data'!A78</f>
        <v>Deerfield</v>
      </c>
      <c r="B28" s="108">
        <v>1</v>
      </c>
      <c r="C28" s="108" t="s">
        <v>131</v>
      </c>
      <c r="D28" s="109" t="s">
        <v>31</v>
      </c>
      <c r="E28" s="108" t="s">
        <v>20</v>
      </c>
      <c r="F28" s="108" t="s">
        <v>24</v>
      </c>
      <c r="G28" s="111">
        <v>694</v>
      </c>
      <c r="H28" s="111">
        <v>1227</v>
      </c>
      <c r="I28" s="112">
        <f>'OEP RAW Data'!C78</f>
        <v>1406</v>
      </c>
      <c r="J28" s="112">
        <f>'OEP RAW Data'!N78</f>
        <v>1743</v>
      </c>
      <c r="K28" s="113">
        <f t="shared" si="0"/>
        <v>5.864051125734715E-2</v>
      </c>
      <c r="L28" s="113">
        <f t="shared" si="1"/>
        <v>1.3710805450571018E-2</v>
      </c>
      <c r="M28" s="271">
        <f t="shared" si="9"/>
        <v>2.1718381263229114E-2</v>
      </c>
      <c r="N28" s="114">
        <f t="shared" si="2"/>
        <v>2.8515850144092219</v>
      </c>
      <c r="O28" s="114">
        <f t="shared" si="3"/>
        <v>2.5460472697636511</v>
      </c>
      <c r="P28" s="114">
        <f t="shared" si="4"/>
        <v>2.473436449226631</v>
      </c>
      <c r="Q28" s="115">
        <f t="shared" si="10"/>
        <v>2.5154518950437317</v>
      </c>
      <c r="R28" s="115">
        <f t="shared" si="11"/>
        <v>2.5080738177623991</v>
      </c>
      <c r="S28" s="114">
        <f t="shared" si="11"/>
        <v>2.5020057306590258</v>
      </c>
      <c r="T28" s="114">
        <f t="shared" si="12"/>
        <v>2.5102622576966933</v>
      </c>
      <c r="U28" s="115"/>
      <c r="V28" s="115"/>
      <c r="W28" s="116">
        <f>'OEP RAW Data'!C78+'OEP RAW Data'!D78</f>
        <v>1487</v>
      </c>
      <c r="X28" s="116">
        <f>W28+'OEP RAW Data'!E78</f>
        <v>1545</v>
      </c>
      <c r="Y28" s="116">
        <f>X28+'OEP RAW Data'!F78</f>
        <v>1575</v>
      </c>
      <c r="Z28" s="116">
        <f>Y28+'OEP RAW Data'!G78</f>
        <v>1593</v>
      </c>
      <c r="AA28" s="116">
        <f>Z28+'OEP RAW Data'!H78</f>
        <v>1644</v>
      </c>
      <c r="AB28" s="116">
        <f>AA28+'OEP RAW Data'!I78</f>
        <v>1687</v>
      </c>
      <c r="AC28" s="116">
        <f>AB28+'OEP RAW Data'!J78</f>
        <v>1715</v>
      </c>
      <c r="AD28" s="116">
        <f>AC28+'OEP RAW Data'!K78</f>
        <v>1734</v>
      </c>
      <c r="AE28" s="116">
        <f>AD28+'OEP RAW Data'!L78</f>
        <v>1745</v>
      </c>
      <c r="AF28" s="116">
        <f>AE28+'OEP RAW Data'!M78</f>
        <v>1754</v>
      </c>
      <c r="AI28" s="190"/>
      <c r="AK28" s="142">
        <v>1979</v>
      </c>
      <c r="AL28" s="142">
        <v>3124</v>
      </c>
      <c r="AM28" s="143">
        <v>3678</v>
      </c>
      <c r="AN28" s="144">
        <v>4314</v>
      </c>
      <c r="AO28" s="163">
        <v>4349</v>
      </c>
      <c r="AP28" s="163">
        <v>4366</v>
      </c>
      <c r="AQ28" s="142">
        <v>4403</v>
      </c>
      <c r="AR28" s="142"/>
      <c r="AT28" s="117">
        <f t="shared" si="6"/>
        <v>247</v>
      </c>
      <c r="AU28" s="118">
        <f t="shared" si="7"/>
        <v>2.2195624908087686E-2</v>
      </c>
      <c r="AV28" s="118"/>
      <c r="AW28" s="118">
        <f t="shared" si="8"/>
        <v>1.3834358610064434E-2</v>
      </c>
      <c r="AX28" s="119"/>
      <c r="AY28" s="119"/>
    </row>
    <row r="29" spans="1:51" s="120" customFormat="1" ht="14.5" customHeight="1">
      <c r="A29" s="110" t="str">
        <f>'OEP RAW Data'!A79</f>
        <v>Epping</v>
      </c>
      <c r="B29" s="108">
        <v>1</v>
      </c>
      <c r="C29" s="108" t="s">
        <v>131</v>
      </c>
      <c r="D29" s="109">
        <v>23</v>
      </c>
      <c r="E29" s="108" t="s">
        <v>20</v>
      </c>
      <c r="F29" s="108" t="s">
        <v>21</v>
      </c>
      <c r="G29" s="111">
        <v>1181</v>
      </c>
      <c r="H29" s="111">
        <v>2059</v>
      </c>
      <c r="I29" s="112">
        <f>'OEP RAW Data'!C79</f>
        <v>2215</v>
      </c>
      <c r="J29" s="112">
        <f>'OEP RAW Data'!N79</f>
        <v>2723</v>
      </c>
      <c r="K29" s="113">
        <f t="shared" si="0"/>
        <v>5.7159811660088211E-2</v>
      </c>
      <c r="L29" s="113">
        <f t="shared" si="1"/>
        <v>7.3299309324457163E-3</v>
      </c>
      <c r="M29" s="271">
        <f t="shared" si="9"/>
        <v>2.0862829530691851E-2</v>
      </c>
      <c r="N29" s="114">
        <f t="shared" si="2"/>
        <v>2.9297205757832345</v>
      </c>
      <c r="O29" s="114">
        <f t="shared" si="3"/>
        <v>2.507042253521127</v>
      </c>
      <c r="P29" s="114">
        <f t="shared" si="4"/>
        <v>2.3664649956784789</v>
      </c>
      <c r="Q29" s="115">
        <f t="shared" si="10"/>
        <v>2.3968316831683167</v>
      </c>
      <c r="R29" s="115">
        <f t="shared" si="11"/>
        <v>2.3598440545808965</v>
      </c>
      <c r="S29" s="114">
        <f t="shared" si="11"/>
        <v>2.3244478293983244</v>
      </c>
      <c r="T29" s="114">
        <f t="shared" si="12"/>
        <v>2.3421939348558594</v>
      </c>
      <c r="U29" s="115"/>
      <c r="V29" s="115"/>
      <c r="W29" s="116">
        <f>'OEP RAW Data'!C79+'OEP RAW Data'!D79</f>
        <v>2314</v>
      </c>
      <c r="X29" s="116">
        <f>W29+'OEP RAW Data'!E79</f>
        <v>2330</v>
      </c>
      <c r="Y29" s="116">
        <f>X29+'OEP RAW Data'!F79</f>
        <v>2370</v>
      </c>
      <c r="Z29" s="116">
        <f>Y29+'OEP RAW Data'!G79</f>
        <v>2396</v>
      </c>
      <c r="AA29" s="116">
        <f>Z29+'OEP RAW Data'!H79</f>
        <v>2439</v>
      </c>
      <c r="AB29" s="116">
        <f>AA29+'OEP RAW Data'!I79</f>
        <v>2499</v>
      </c>
      <c r="AC29" s="116">
        <f>AB29+'OEP RAW Data'!J79</f>
        <v>2525</v>
      </c>
      <c r="AD29" s="116">
        <f>AC29+'OEP RAW Data'!K79</f>
        <v>2565</v>
      </c>
      <c r="AE29" s="116">
        <f>AD29+'OEP RAW Data'!L79</f>
        <v>2626</v>
      </c>
      <c r="AF29" s="116">
        <f>AE29+'OEP RAW Data'!M79</f>
        <v>2671</v>
      </c>
      <c r="AI29" s="190"/>
      <c r="AK29" s="142">
        <v>3460</v>
      </c>
      <c r="AL29" s="142">
        <v>5162</v>
      </c>
      <c r="AM29" s="143">
        <v>5476</v>
      </c>
      <c r="AN29" s="144">
        <v>6052</v>
      </c>
      <c r="AO29" s="163">
        <v>6053</v>
      </c>
      <c r="AP29" s="163">
        <v>6104</v>
      </c>
      <c r="AQ29" s="142">
        <v>6256</v>
      </c>
      <c r="AR29" s="142"/>
      <c r="AT29" s="117">
        <f t="shared" si="6"/>
        <v>251</v>
      </c>
      <c r="AU29" s="118">
        <f t="shared" si="7"/>
        <v>1.4820297457035725E-2</v>
      </c>
      <c r="AV29" s="118"/>
      <c r="AW29" s="118">
        <f t="shared" si="8"/>
        <v>1.3119225079501806E-2</v>
      </c>
      <c r="AX29" s="119"/>
      <c r="AY29" s="119"/>
    </row>
    <row r="30" spans="1:51" s="120" customFormat="1" ht="14.5" customHeight="1">
      <c r="A30" s="110" t="str">
        <f>'OEP RAW Data'!A80</f>
        <v>Fremont</v>
      </c>
      <c r="B30" s="108">
        <v>1</v>
      </c>
      <c r="C30" s="108" t="s">
        <v>131</v>
      </c>
      <c r="D30" s="109">
        <v>23</v>
      </c>
      <c r="E30" s="108" t="s">
        <v>20</v>
      </c>
      <c r="F30" s="108" t="s">
        <v>21</v>
      </c>
      <c r="G30" s="111">
        <v>461</v>
      </c>
      <c r="H30" s="111">
        <v>920</v>
      </c>
      <c r="I30" s="112">
        <f>'OEP RAW Data'!C80</f>
        <v>1201</v>
      </c>
      <c r="J30" s="112">
        <f>'OEP RAW Data'!N80</f>
        <v>1573</v>
      </c>
      <c r="K30" s="113">
        <f t="shared" si="0"/>
        <v>7.1540746462152693E-2</v>
      </c>
      <c r="L30" s="113">
        <f t="shared" si="1"/>
        <v>2.7011999802319053E-2</v>
      </c>
      <c r="M30" s="271">
        <f t="shared" si="9"/>
        <v>2.7350345978603974E-2</v>
      </c>
      <c r="N30" s="114">
        <f t="shared" si="2"/>
        <v>2.891540130151844</v>
      </c>
      <c r="O30" s="114">
        <f t="shared" si="3"/>
        <v>2.8</v>
      </c>
      <c r="P30" s="114">
        <f t="shared" si="4"/>
        <v>2.7812995245641838</v>
      </c>
      <c r="Q30" s="115">
        <f t="shared" si="10"/>
        <v>2.7931497649429149</v>
      </c>
      <c r="R30" s="115">
        <f t="shared" si="11"/>
        <v>2.7498341074983412</v>
      </c>
      <c r="S30" s="114">
        <f t="shared" si="11"/>
        <v>2.7397891963109355</v>
      </c>
      <c r="T30" s="114">
        <f t="shared" si="12"/>
        <v>2.7522935779816513</v>
      </c>
      <c r="U30" s="115"/>
      <c r="V30" s="115"/>
      <c r="W30" s="116">
        <f>'OEP RAW Data'!C80+'OEP RAW Data'!D80</f>
        <v>1262</v>
      </c>
      <c r="X30" s="116">
        <f>W30+'OEP RAW Data'!E80</f>
        <v>1288</v>
      </c>
      <c r="Y30" s="116">
        <f>X30+'OEP RAW Data'!F80</f>
        <v>1318</v>
      </c>
      <c r="Z30" s="116">
        <f>Y30+'OEP RAW Data'!G80</f>
        <v>1372</v>
      </c>
      <c r="AA30" s="116">
        <f>Z30+'OEP RAW Data'!H80</f>
        <v>1424</v>
      </c>
      <c r="AB30" s="116">
        <f>AA30+'OEP RAW Data'!I80</f>
        <v>1479</v>
      </c>
      <c r="AC30" s="116">
        <f>AB30+'OEP RAW Data'!J80</f>
        <v>1489</v>
      </c>
      <c r="AD30" s="116">
        <f>AC30+'OEP RAW Data'!K80</f>
        <v>1507</v>
      </c>
      <c r="AE30" s="116">
        <f>AD30+'OEP RAW Data'!L80</f>
        <v>1518</v>
      </c>
      <c r="AF30" s="116">
        <f>AE30+'OEP RAW Data'!M80</f>
        <v>1526</v>
      </c>
      <c r="AI30" s="190"/>
      <c r="AK30" s="142">
        <v>1333</v>
      </c>
      <c r="AL30" s="142">
        <v>2576</v>
      </c>
      <c r="AM30" s="143">
        <v>3510</v>
      </c>
      <c r="AN30" s="144">
        <v>4159</v>
      </c>
      <c r="AO30" s="163">
        <v>4144</v>
      </c>
      <c r="AP30" s="163">
        <v>4159</v>
      </c>
      <c r="AQ30" s="142">
        <v>4200</v>
      </c>
      <c r="AR30" s="142"/>
      <c r="AT30" s="117">
        <f t="shared" si="6"/>
        <v>245</v>
      </c>
      <c r="AU30" s="118">
        <f t="shared" si="7"/>
        <v>2.5670110249050637E-2</v>
      </c>
      <c r="AV30" s="118"/>
      <c r="AW30" s="118">
        <f t="shared" si="8"/>
        <v>9.421473228740318E-3</v>
      </c>
      <c r="AX30" s="119"/>
      <c r="AY30" s="119"/>
    </row>
    <row r="31" spans="1:51" s="120" customFormat="1" ht="14.5" customHeight="1">
      <c r="A31" s="110" t="str">
        <f>'OEP RAW Data'!A81</f>
        <v>Hampstead</v>
      </c>
      <c r="B31" s="108">
        <v>1</v>
      </c>
      <c r="C31" s="108" t="s">
        <v>131</v>
      </c>
      <c r="D31" s="109">
        <v>23</v>
      </c>
      <c r="E31" s="108" t="s">
        <v>20</v>
      </c>
      <c r="F31" s="108" t="s">
        <v>21</v>
      </c>
      <c r="G31" s="111">
        <v>1319</v>
      </c>
      <c r="H31" s="111">
        <v>2661</v>
      </c>
      <c r="I31" s="112">
        <f>'OEP RAW Data'!C81</f>
        <v>3276</v>
      </c>
      <c r="J31" s="112">
        <f>'OEP RAW Data'!N81</f>
        <v>3727</v>
      </c>
      <c r="K31" s="113">
        <f t="shared" si="0"/>
        <v>7.2704266356063307E-2</v>
      </c>
      <c r="L31" s="113">
        <f t="shared" si="1"/>
        <v>2.100977940639015E-2</v>
      </c>
      <c r="M31" s="271">
        <f t="shared" si="9"/>
        <v>1.2981584013876724E-2</v>
      </c>
      <c r="N31" s="114">
        <f t="shared" si="2"/>
        <v>2.869598180439727</v>
      </c>
      <c r="O31" s="114">
        <f t="shared" si="3"/>
        <v>2.5298759864712514</v>
      </c>
      <c r="P31" s="114">
        <f t="shared" si="4"/>
        <v>2.5096793708408955</v>
      </c>
      <c r="Q31" s="115">
        <f t="shared" si="10"/>
        <v>2.3990623276337564</v>
      </c>
      <c r="R31" s="115">
        <f t="shared" si="11"/>
        <v>2.3870527178366565</v>
      </c>
      <c r="S31" s="114">
        <f t="shared" si="11"/>
        <v>2.3746264602010325</v>
      </c>
      <c r="T31" s="114">
        <f t="shared" si="12"/>
        <v>2.3652501344809038</v>
      </c>
      <c r="U31" s="115"/>
      <c r="V31" s="115"/>
      <c r="W31" s="116">
        <f>'OEP RAW Data'!C81+'OEP RAW Data'!D81</f>
        <v>3306</v>
      </c>
      <c r="X31" s="116">
        <f>W31+'OEP RAW Data'!E81</f>
        <v>3320</v>
      </c>
      <c r="Y31" s="116">
        <f>X31+'OEP RAW Data'!F81</f>
        <v>3363</v>
      </c>
      <c r="Z31" s="116">
        <f>Y31+'OEP RAW Data'!G81</f>
        <v>3434</v>
      </c>
      <c r="AA31" s="116">
        <f>Z31+'OEP RAW Data'!H81</f>
        <v>3468</v>
      </c>
      <c r="AB31" s="116">
        <f>AA31+'OEP RAW Data'!I81</f>
        <v>3560</v>
      </c>
      <c r="AC31" s="116">
        <f>AB31+'OEP RAW Data'!J81</f>
        <v>3626</v>
      </c>
      <c r="AD31" s="116">
        <f>AC31+'OEP RAW Data'!K81</f>
        <v>3661</v>
      </c>
      <c r="AE31" s="116">
        <f>AD31+'OEP RAW Data'!L81</f>
        <v>3681</v>
      </c>
      <c r="AF31" s="116">
        <f>AE31+'OEP RAW Data'!M81</f>
        <v>3718</v>
      </c>
      <c r="AI31" s="190"/>
      <c r="AK31" s="142">
        <v>3785</v>
      </c>
      <c r="AL31" s="142">
        <v>6732</v>
      </c>
      <c r="AM31" s="143">
        <v>8297</v>
      </c>
      <c r="AN31" s="144">
        <v>8699</v>
      </c>
      <c r="AO31" s="163">
        <v>8739</v>
      </c>
      <c r="AP31" s="163">
        <v>8741</v>
      </c>
      <c r="AQ31" s="142">
        <v>8794</v>
      </c>
      <c r="AR31" s="142"/>
      <c r="AT31" s="117">
        <f t="shared" si="6"/>
        <v>355</v>
      </c>
      <c r="AU31" s="118">
        <f t="shared" si="7"/>
        <v>1.4677723030635415E-2</v>
      </c>
      <c r="AV31" s="118"/>
      <c r="AW31" s="118">
        <f t="shared" si="8"/>
        <v>1.4086182982912865E-2</v>
      </c>
      <c r="AX31" s="119"/>
      <c r="AY31" s="119"/>
    </row>
    <row r="32" spans="1:51" s="120" customFormat="1" ht="14.5" customHeight="1">
      <c r="A32" s="110" t="str">
        <f>'OEP RAW Data'!A82</f>
        <v>Kingston</v>
      </c>
      <c r="B32" s="108">
        <v>1</v>
      </c>
      <c r="C32" s="108" t="s">
        <v>131</v>
      </c>
      <c r="D32" s="109">
        <v>23</v>
      </c>
      <c r="E32" s="108" t="s">
        <v>20</v>
      </c>
      <c r="F32" s="108" t="s">
        <v>21</v>
      </c>
      <c r="G32" s="111">
        <v>1518</v>
      </c>
      <c r="H32" s="111">
        <v>2115</v>
      </c>
      <c r="I32" s="112">
        <f>'OEP RAW Data'!C82</f>
        <v>2265</v>
      </c>
      <c r="J32" s="112">
        <f>'OEP RAW Data'!N82</f>
        <v>2480</v>
      </c>
      <c r="K32" s="113">
        <f t="shared" si="0"/>
        <v>3.3722240046839991E-2</v>
      </c>
      <c r="L32" s="113">
        <f t="shared" si="1"/>
        <v>6.8755232676100952E-3</v>
      </c>
      <c r="M32" s="271">
        <f t="shared" si="9"/>
        <v>9.1096224560074379E-3</v>
      </c>
      <c r="N32" s="114">
        <f t="shared" si="2"/>
        <v>2.7081686429512515</v>
      </c>
      <c r="O32" s="114">
        <f t="shared" si="3"/>
        <v>2.6434988179669032</v>
      </c>
      <c r="P32" s="114">
        <f t="shared" si="4"/>
        <v>2.4944680851063832</v>
      </c>
      <c r="Q32" s="115">
        <f t="shared" si="10"/>
        <v>2.4853118712273643</v>
      </c>
      <c r="R32" s="115">
        <f t="shared" si="11"/>
        <v>2.4762861736334405</v>
      </c>
      <c r="S32" s="114">
        <f t="shared" si="11"/>
        <v>2.4529435322386863</v>
      </c>
      <c r="T32" s="114">
        <f t="shared" si="12"/>
        <v>2.4612619808306708</v>
      </c>
      <c r="U32" s="115"/>
      <c r="V32" s="115"/>
      <c r="W32" s="116">
        <f>'OEP RAW Data'!C82+'OEP RAW Data'!D82</f>
        <v>2350</v>
      </c>
      <c r="X32" s="116">
        <f>W32+'OEP RAW Data'!E82</f>
        <v>2357</v>
      </c>
      <c r="Y32" s="116">
        <f>X32+'OEP RAW Data'!F82</f>
        <v>2375</v>
      </c>
      <c r="Z32" s="116">
        <f>Y32+'OEP RAW Data'!G82</f>
        <v>2415</v>
      </c>
      <c r="AA32" s="116">
        <f>Z32+'OEP RAW Data'!H82</f>
        <v>2439</v>
      </c>
      <c r="AB32" s="116">
        <f>AA32+'OEP RAW Data'!I82</f>
        <v>2465</v>
      </c>
      <c r="AC32" s="116">
        <f>AB32+'OEP RAW Data'!J82</f>
        <v>2485</v>
      </c>
      <c r="AD32" s="116">
        <f>AC32+'OEP RAW Data'!K82</f>
        <v>2488</v>
      </c>
      <c r="AE32" s="116">
        <f>AD32+'OEP RAW Data'!L82</f>
        <v>2497</v>
      </c>
      <c r="AF32" s="116">
        <f>AE32+'OEP RAW Data'!M82</f>
        <v>2504</v>
      </c>
      <c r="AI32" s="190"/>
      <c r="AK32" s="142">
        <v>4111</v>
      </c>
      <c r="AL32" s="142">
        <v>5591</v>
      </c>
      <c r="AM32" s="143">
        <v>5862</v>
      </c>
      <c r="AN32" s="144">
        <v>6176</v>
      </c>
      <c r="AO32" s="163">
        <v>6161</v>
      </c>
      <c r="AP32" s="163">
        <v>6125</v>
      </c>
      <c r="AQ32" s="142">
        <v>6163</v>
      </c>
      <c r="AR32" s="142"/>
      <c r="AT32" s="117">
        <f t="shared" si="6"/>
        <v>138</v>
      </c>
      <c r="AU32" s="118">
        <f t="shared" si="7"/>
        <v>8.185295950393634E-3</v>
      </c>
      <c r="AV32" s="118"/>
      <c r="AW32" s="118">
        <f t="shared" si="8"/>
        <v>4.6544822988874301E-3</v>
      </c>
      <c r="AX32" s="119"/>
      <c r="AY32" s="119"/>
    </row>
    <row r="33" spans="1:51" s="120" customFormat="1" ht="14.5" customHeight="1">
      <c r="A33" s="110" t="str">
        <f>'OEP RAW Data'!A83</f>
        <v>Newton</v>
      </c>
      <c r="B33" s="108">
        <v>1</v>
      </c>
      <c r="C33" s="108" t="s">
        <v>131</v>
      </c>
      <c r="D33" s="109">
        <v>23</v>
      </c>
      <c r="E33" s="108" t="s">
        <v>20</v>
      </c>
      <c r="F33" s="108" t="s">
        <v>21</v>
      </c>
      <c r="G33" s="111">
        <v>1073</v>
      </c>
      <c r="H33" s="111">
        <v>1251</v>
      </c>
      <c r="I33" s="112">
        <f>'OEP RAW Data'!C83</f>
        <v>1552</v>
      </c>
      <c r="J33" s="112">
        <f>'OEP RAW Data'!N83</f>
        <v>1751</v>
      </c>
      <c r="K33" s="113">
        <f t="shared" si="0"/>
        <v>1.5466869594318311E-2</v>
      </c>
      <c r="L33" s="113">
        <f t="shared" si="1"/>
        <v>2.1794217765690016E-2</v>
      </c>
      <c r="M33" s="271">
        <f t="shared" si="9"/>
        <v>1.2137329913557426E-2</v>
      </c>
      <c r="N33" s="114">
        <f t="shared" si="2"/>
        <v>2.8592730661696177</v>
      </c>
      <c r="O33" s="114">
        <f t="shared" si="3"/>
        <v>2.7761790567545965</v>
      </c>
      <c r="P33" s="114">
        <f t="shared" si="4"/>
        <v>2.6739401496259352</v>
      </c>
      <c r="Q33" s="115">
        <f t="shared" si="10"/>
        <v>2.6848018923713779</v>
      </c>
      <c r="R33" s="115">
        <f t="shared" si="11"/>
        <v>2.6545454545454548</v>
      </c>
      <c r="S33" s="114">
        <f t="shared" si="11"/>
        <v>2.6333527019174898</v>
      </c>
      <c r="T33" s="114">
        <f t="shared" si="12"/>
        <v>2.6510687463893703</v>
      </c>
      <c r="U33" s="115"/>
      <c r="V33" s="115"/>
      <c r="W33" s="116">
        <f>'OEP RAW Data'!C83+'OEP RAW Data'!D83</f>
        <v>1604</v>
      </c>
      <c r="X33" s="116">
        <f>W33+'OEP RAW Data'!E83</f>
        <v>1615</v>
      </c>
      <c r="Y33" s="116">
        <f>X33+'OEP RAW Data'!F83</f>
        <v>1623</v>
      </c>
      <c r="Z33" s="116">
        <f>Y33+'OEP RAW Data'!G83</f>
        <v>1630</v>
      </c>
      <c r="AA33" s="116">
        <f>Z33+'OEP RAW Data'!H83</f>
        <v>1640</v>
      </c>
      <c r="AB33" s="116">
        <f>AA33+'OEP RAW Data'!I83</f>
        <v>1680</v>
      </c>
      <c r="AC33" s="116">
        <f>AB33+'OEP RAW Data'!J83</f>
        <v>1691</v>
      </c>
      <c r="AD33" s="116">
        <f>AC33+'OEP RAW Data'!K83</f>
        <v>1705</v>
      </c>
      <c r="AE33" s="116">
        <f>AD33+'OEP RAW Data'!L83</f>
        <v>1721</v>
      </c>
      <c r="AF33" s="116">
        <f>AE33+'OEP RAW Data'!M83</f>
        <v>1731</v>
      </c>
      <c r="AI33" s="190"/>
      <c r="AK33" s="142">
        <v>3068</v>
      </c>
      <c r="AL33" s="142">
        <v>3473</v>
      </c>
      <c r="AM33" s="143">
        <v>4289</v>
      </c>
      <c r="AN33" s="144">
        <v>4540</v>
      </c>
      <c r="AO33" s="163">
        <v>4526</v>
      </c>
      <c r="AP33" s="163">
        <v>4532</v>
      </c>
      <c r="AQ33" s="142">
        <v>4589</v>
      </c>
      <c r="AR33" s="142"/>
      <c r="AT33" s="117">
        <f t="shared" si="6"/>
        <v>101</v>
      </c>
      <c r="AU33" s="118">
        <f t="shared" si="7"/>
        <v>8.7616752070536208E-3</v>
      </c>
      <c r="AV33" s="118"/>
      <c r="AW33" s="118">
        <f t="shared" si="8"/>
        <v>7.4129999066681052E-3</v>
      </c>
      <c r="AX33" s="119"/>
      <c r="AY33" s="119"/>
    </row>
    <row r="34" spans="1:51" s="120" customFormat="1" ht="14.5" customHeight="1">
      <c r="A34" s="110" t="str">
        <f>'OEP RAW Data'!A84</f>
        <v>Northwood</v>
      </c>
      <c r="B34" s="108">
        <v>1</v>
      </c>
      <c r="C34" s="108" t="s">
        <v>131</v>
      </c>
      <c r="D34" s="109" t="s">
        <v>31</v>
      </c>
      <c r="E34" s="108" t="s">
        <v>20</v>
      </c>
      <c r="F34" s="108" t="s">
        <v>38</v>
      </c>
      <c r="G34" s="111">
        <v>874</v>
      </c>
      <c r="H34" s="111">
        <v>1791</v>
      </c>
      <c r="I34" s="112">
        <f>'OEP RAW Data'!C84</f>
        <v>1905</v>
      </c>
      <c r="J34" s="112">
        <f>'OEP RAW Data'!N84</f>
        <v>2129</v>
      </c>
      <c r="K34" s="113">
        <f t="shared" si="0"/>
        <v>7.4381237286633262E-2</v>
      </c>
      <c r="L34" s="113">
        <f t="shared" si="1"/>
        <v>6.1898670886944007E-3</v>
      </c>
      <c r="M34" s="271">
        <f t="shared" si="9"/>
        <v>1.1179061624810194E-2</v>
      </c>
      <c r="N34" s="114">
        <f t="shared" si="2"/>
        <v>2.4885583524027459</v>
      </c>
      <c r="O34" s="114">
        <f t="shared" si="3"/>
        <v>1.7442769402568397</v>
      </c>
      <c r="P34" s="114">
        <f t="shared" si="4"/>
        <v>1.8830832902224521</v>
      </c>
      <c r="Q34" s="115">
        <f t="shared" si="10"/>
        <v>1.8288166214995483</v>
      </c>
      <c r="R34" s="115">
        <f t="shared" si="11"/>
        <v>1.7997341603898982</v>
      </c>
      <c r="S34" s="114">
        <f t="shared" si="11"/>
        <v>1.8137687555163284</v>
      </c>
      <c r="T34" s="114">
        <f t="shared" si="12"/>
        <v>1.8124452234881683</v>
      </c>
      <c r="U34" s="115"/>
      <c r="V34" s="115"/>
      <c r="W34" s="116">
        <f>'OEP RAW Data'!C84+'OEP RAW Data'!D84</f>
        <v>1933</v>
      </c>
      <c r="X34" s="116">
        <f>W34+'OEP RAW Data'!E84</f>
        <v>1950</v>
      </c>
      <c r="Y34" s="116">
        <f>X34+'OEP RAW Data'!F84</f>
        <v>1981</v>
      </c>
      <c r="Z34" s="116">
        <f>Y34+'OEP RAW Data'!G84</f>
        <v>2046</v>
      </c>
      <c r="AA34" s="116">
        <f>Z34+'OEP RAW Data'!H84</f>
        <v>2116</v>
      </c>
      <c r="AB34" s="116">
        <f>AA34+'OEP RAW Data'!I84</f>
        <v>2185</v>
      </c>
      <c r="AC34" s="116">
        <f>AB34+'OEP RAW Data'!J84</f>
        <v>2214</v>
      </c>
      <c r="AD34" s="116">
        <f>AC34+'OEP RAW Data'!K84</f>
        <v>2257</v>
      </c>
      <c r="AE34" s="116">
        <f>AD34+'OEP RAW Data'!L84</f>
        <v>2266</v>
      </c>
      <c r="AF34" s="116">
        <f>AE34+'OEP RAW Data'!M84</f>
        <v>2282</v>
      </c>
      <c r="AI34" s="190"/>
      <c r="AK34" s="142">
        <v>2175</v>
      </c>
      <c r="AL34" s="142">
        <v>3124</v>
      </c>
      <c r="AM34" s="143">
        <v>3640</v>
      </c>
      <c r="AN34" s="144">
        <v>4049</v>
      </c>
      <c r="AO34" s="163">
        <v>4062</v>
      </c>
      <c r="AP34" s="163">
        <v>4110</v>
      </c>
      <c r="AQ34" s="142">
        <v>4136</v>
      </c>
      <c r="AR34" s="142"/>
      <c r="AT34" s="117">
        <f t="shared" si="6"/>
        <v>324</v>
      </c>
      <c r="AU34" s="118">
        <f t="shared" si="7"/>
        <v>2.2384469149389297E-2</v>
      </c>
      <c r="AV34" s="118"/>
      <c r="AW34" s="118">
        <f t="shared" si="8"/>
        <v>1.6342434949998319E-2</v>
      </c>
      <c r="AX34" s="119"/>
      <c r="AY34" s="119"/>
    </row>
    <row r="35" spans="1:51" s="120" customFormat="1" ht="14.5" customHeight="1">
      <c r="A35" s="110" t="str">
        <f>'OEP RAW Data'!A85</f>
        <v>Nottingham</v>
      </c>
      <c r="B35" s="108">
        <v>1</v>
      </c>
      <c r="C35" s="108" t="s">
        <v>131</v>
      </c>
      <c r="D35" s="109" t="s">
        <v>31</v>
      </c>
      <c r="E35" s="108" t="s">
        <v>20</v>
      </c>
      <c r="F35" s="108" t="s">
        <v>38</v>
      </c>
      <c r="G35" s="111">
        <v>712</v>
      </c>
      <c r="H35" s="111">
        <v>1314</v>
      </c>
      <c r="I35" s="112">
        <f>'OEP RAW Data'!C85</f>
        <v>1592</v>
      </c>
      <c r="J35" s="112">
        <f>'OEP RAW Data'!N85</f>
        <v>1986</v>
      </c>
      <c r="K35" s="113">
        <f t="shared" si="0"/>
        <v>6.3191601121423524E-2</v>
      </c>
      <c r="L35" s="113">
        <f t="shared" si="1"/>
        <v>1.9376857652421142E-2</v>
      </c>
      <c r="M35" s="271">
        <f t="shared" si="9"/>
        <v>2.2359455670089012E-2</v>
      </c>
      <c r="N35" s="114">
        <f t="shared" si="2"/>
        <v>2.7415730337078652</v>
      </c>
      <c r="O35" s="114">
        <f t="shared" si="3"/>
        <v>2.2366818873668191</v>
      </c>
      <c r="P35" s="114">
        <f t="shared" si="4"/>
        <v>2.2649938800489595</v>
      </c>
      <c r="Q35" s="115">
        <f t="shared" si="10"/>
        <v>2.2227797290516809</v>
      </c>
      <c r="R35" s="115">
        <f t="shared" si="11"/>
        <v>2.2097971301335972</v>
      </c>
      <c r="S35" s="114">
        <f t="shared" si="11"/>
        <v>2.2103194103194101</v>
      </c>
      <c r="T35" s="114">
        <f t="shared" si="12"/>
        <v>2.2092457420924574</v>
      </c>
      <c r="U35" s="115"/>
      <c r="V35" s="115"/>
      <c r="W35" s="116">
        <f>'OEP RAW Data'!C85+'OEP RAW Data'!D85</f>
        <v>1634</v>
      </c>
      <c r="X35" s="116">
        <f>W35+'OEP RAW Data'!E85</f>
        <v>1675</v>
      </c>
      <c r="Y35" s="116">
        <f>X35+'OEP RAW Data'!F85</f>
        <v>1730</v>
      </c>
      <c r="Z35" s="116">
        <f>Y35+'OEP RAW Data'!G85</f>
        <v>1804</v>
      </c>
      <c r="AA35" s="116">
        <f>Z35+'OEP RAW Data'!H85</f>
        <v>1907</v>
      </c>
      <c r="AB35" s="116">
        <f>AA35+'OEP RAW Data'!I85</f>
        <v>1958</v>
      </c>
      <c r="AC35" s="116">
        <f>AB35+'OEP RAW Data'!J85</f>
        <v>1993</v>
      </c>
      <c r="AD35" s="116">
        <f>AC35+'OEP RAW Data'!K85</f>
        <v>2021</v>
      </c>
      <c r="AE35" s="116">
        <f>AD35+'OEP RAW Data'!L85</f>
        <v>2035</v>
      </c>
      <c r="AF35" s="116">
        <f>AE35+'OEP RAW Data'!M85</f>
        <v>2055</v>
      </c>
      <c r="AI35" s="190"/>
      <c r="AK35" s="142">
        <v>1952</v>
      </c>
      <c r="AL35" s="142">
        <v>2939</v>
      </c>
      <c r="AM35" s="143">
        <v>3701</v>
      </c>
      <c r="AN35" s="144">
        <v>4430</v>
      </c>
      <c r="AO35" s="163">
        <v>4466</v>
      </c>
      <c r="AP35" s="163">
        <v>4498</v>
      </c>
      <c r="AQ35" s="142">
        <v>4540</v>
      </c>
      <c r="AR35" s="142"/>
      <c r="AT35" s="117">
        <f t="shared" si="6"/>
        <v>387</v>
      </c>
      <c r="AU35" s="118">
        <f t="shared" si="7"/>
        <v>3.0831667164730847E-2</v>
      </c>
      <c r="AV35" s="118"/>
      <c r="AW35" s="118">
        <f t="shared" si="8"/>
        <v>1.596047633707709E-2</v>
      </c>
      <c r="AX35" s="119"/>
      <c r="AY35" s="119"/>
    </row>
    <row r="36" spans="1:51" s="120" customFormat="1" ht="14.5" customHeight="1">
      <c r="A36" s="110" t="str">
        <f>'OEP RAW Data'!A86</f>
        <v>Plaistow</v>
      </c>
      <c r="B36" s="108">
        <v>1</v>
      </c>
      <c r="C36" s="108" t="s">
        <v>131</v>
      </c>
      <c r="D36" s="109">
        <v>23</v>
      </c>
      <c r="E36" s="108" t="s">
        <v>20</v>
      </c>
      <c r="F36" s="108" t="s">
        <v>21</v>
      </c>
      <c r="G36" s="111">
        <v>1827</v>
      </c>
      <c r="H36" s="111">
        <v>2691</v>
      </c>
      <c r="I36" s="112">
        <f>'OEP RAW Data'!C86</f>
        <v>2927</v>
      </c>
      <c r="J36" s="112">
        <f>'OEP RAW Data'!N86</f>
        <v>3016</v>
      </c>
      <c r="K36" s="113">
        <f t="shared" si="0"/>
        <v>3.9483296532361711E-2</v>
      </c>
      <c r="L36" s="113">
        <f t="shared" si="1"/>
        <v>8.4419475543409117E-3</v>
      </c>
      <c r="M36" s="271">
        <f t="shared" si="9"/>
        <v>2.9998347696025274E-3</v>
      </c>
      <c r="N36" s="114">
        <f t="shared" si="2"/>
        <v>3.0700602079912427</v>
      </c>
      <c r="O36" s="114">
        <f t="shared" si="3"/>
        <v>2.7186919360832404</v>
      </c>
      <c r="P36" s="114">
        <f t="shared" si="4"/>
        <v>2.6314538043478262</v>
      </c>
      <c r="Q36" s="115">
        <f t="shared" si="10"/>
        <v>2.5778592864288097</v>
      </c>
      <c r="R36" s="115">
        <f t="shared" si="11"/>
        <v>2.5546666666666669</v>
      </c>
      <c r="S36" s="114">
        <f t="shared" si="11"/>
        <v>2.5381793931310437</v>
      </c>
      <c r="T36" s="114">
        <f t="shared" si="12"/>
        <v>2.5430000000000001</v>
      </c>
      <c r="U36" s="115"/>
      <c r="V36" s="115"/>
      <c r="W36" s="116">
        <f>'OEP RAW Data'!C86+'OEP RAW Data'!D86</f>
        <v>2944</v>
      </c>
      <c r="X36" s="116">
        <f>W36+'OEP RAW Data'!E86</f>
        <v>2960</v>
      </c>
      <c r="Y36" s="116">
        <f>X36+'OEP RAW Data'!F86</f>
        <v>2985</v>
      </c>
      <c r="Z36" s="116">
        <f>Y36+'OEP RAW Data'!G86</f>
        <v>2990</v>
      </c>
      <c r="AA36" s="116">
        <f>Z36+'OEP RAW Data'!H86</f>
        <v>2990</v>
      </c>
      <c r="AB36" s="116">
        <f>AA36+'OEP RAW Data'!I86</f>
        <v>2996</v>
      </c>
      <c r="AC36" s="116">
        <f>AB36+'OEP RAW Data'!J86</f>
        <v>2999</v>
      </c>
      <c r="AD36" s="116">
        <f>AC36+'OEP RAW Data'!K86</f>
        <v>3000</v>
      </c>
      <c r="AE36" s="116">
        <f>AD36+'OEP RAW Data'!L86</f>
        <v>2999</v>
      </c>
      <c r="AF36" s="116">
        <f>AE36+'OEP RAW Data'!M86</f>
        <v>3000</v>
      </c>
      <c r="AI36" s="190"/>
      <c r="AK36" s="142">
        <v>5609</v>
      </c>
      <c r="AL36" s="142">
        <v>7316</v>
      </c>
      <c r="AM36" s="143">
        <v>7747</v>
      </c>
      <c r="AN36" s="144">
        <v>7731</v>
      </c>
      <c r="AO36" s="163">
        <v>7664</v>
      </c>
      <c r="AP36" s="163">
        <v>7612</v>
      </c>
      <c r="AQ36" s="142">
        <v>7629</v>
      </c>
      <c r="AR36" s="142"/>
      <c r="AT36" s="117">
        <f t="shared" si="6"/>
        <v>56</v>
      </c>
      <c r="AU36" s="118">
        <f t="shared" si="7"/>
        <v>2.6954960202718592E-3</v>
      </c>
      <c r="AV36" s="118"/>
      <c r="AW36" s="118">
        <f t="shared" si="8"/>
        <v>6.6733407493924091E-4</v>
      </c>
      <c r="AX36" s="119"/>
      <c r="AY36" s="119"/>
    </row>
    <row r="37" spans="1:51" s="120" customFormat="1" ht="14.5" customHeight="1">
      <c r="A37" s="110" t="str">
        <f>'OEP RAW Data'!A87</f>
        <v>Raymond</v>
      </c>
      <c r="B37" s="108">
        <v>1</v>
      </c>
      <c r="C37" s="108" t="s">
        <v>131</v>
      </c>
      <c r="D37" s="109">
        <v>22</v>
      </c>
      <c r="E37" s="108" t="s">
        <v>20</v>
      </c>
      <c r="F37" s="108" t="s">
        <v>24</v>
      </c>
      <c r="G37" s="111">
        <v>1985</v>
      </c>
      <c r="H37" s="111">
        <v>3350</v>
      </c>
      <c r="I37" s="112">
        <f>'OEP RAW Data'!C87</f>
        <v>3710</v>
      </c>
      <c r="J37" s="112">
        <f>'OEP RAW Data'!N87</f>
        <v>4254</v>
      </c>
      <c r="K37" s="113">
        <f t="shared" si="0"/>
        <v>5.3727779635064143E-2</v>
      </c>
      <c r="L37" s="113">
        <f t="shared" ref="L37:L53" si="13">(I37/H37)^(1/(2000-1990))-1</f>
        <v>1.0259423758786967E-2</v>
      </c>
      <c r="M37" s="271">
        <f t="shared" si="9"/>
        <v>1.3776821714766907E-2</v>
      </c>
      <c r="N37" s="114">
        <f t="shared" si="2"/>
        <v>2.7471032745591941</v>
      </c>
      <c r="O37" s="114">
        <f t="shared" si="3"/>
        <v>2.6008955223880599</v>
      </c>
      <c r="P37" s="114">
        <f t="shared" si="4"/>
        <v>2.5518332893695597</v>
      </c>
      <c r="Q37" s="115">
        <f t="shared" si="10"/>
        <v>2.5040650406504064</v>
      </c>
      <c r="R37" s="115">
        <f t="shared" si="11"/>
        <v>2.4806807727690892</v>
      </c>
      <c r="S37" s="114">
        <f t="shared" si="11"/>
        <v>2.4686431014823262</v>
      </c>
      <c r="T37" s="114">
        <f t="shared" si="12"/>
        <v>2.4829931972789114</v>
      </c>
      <c r="U37" s="115"/>
      <c r="V37" s="115"/>
      <c r="W37" s="116">
        <f>'OEP RAW Data'!C87+'OEP RAW Data'!D87</f>
        <v>3791</v>
      </c>
      <c r="X37" s="116">
        <f>W37+'OEP RAW Data'!E87</f>
        <v>3842</v>
      </c>
      <c r="Y37" s="116">
        <f>X37+'OEP RAW Data'!F87</f>
        <v>3916</v>
      </c>
      <c r="Z37" s="116">
        <f>Y37+'OEP RAW Data'!G87</f>
        <v>3997</v>
      </c>
      <c r="AA37" s="116">
        <f>Z37+'OEP RAW Data'!H87</f>
        <v>4138</v>
      </c>
      <c r="AB37" s="116">
        <f>AA37+'OEP RAW Data'!I87</f>
        <v>4263</v>
      </c>
      <c r="AC37" s="116">
        <f>AB37+'OEP RAW Data'!J87</f>
        <v>4305</v>
      </c>
      <c r="AD37" s="116">
        <f>AC37+'OEP RAW Data'!K87</f>
        <v>4348</v>
      </c>
      <c r="AE37" s="116">
        <f>AD37+'OEP RAW Data'!L87</f>
        <v>4385</v>
      </c>
      <c r="AF37" s="116">
        <f>AE37+'OEP RAW Data'!M87</f>
        <v>4410</v>
      </c>
      <c r="AI37" s="190"/>
      <c r="AK37" s="142">
        <v>5453</v>
      </c>
      <c r="AL37" s="142">
        <v>8713</v>
      </c>
      <c r="AM37" s="143">
        <v>9674</v>
      </c>
      <c r="AN37" s="144">
        <v>10780</v>
      </c>
      <c r="AO37" s="163">
        <v>10786</v>
      </c>
      <c r="AP37" s="163">
        <v>10825</v>
      </c>
      <c r="AQ37" s="142">
        <v>10950</v>
      </c>
      <c r="AR37" s="142"/>
      <c r="AT37" s="117">
        <f t="shared" si="6"/>
        <v>557</v>
      </c>
      <c r="AU37" s="118">
        <f t="shared" si="7"/>
        <v>1.977675250388522E-2</v>
      </c>
      <c r="AV37" s="118"/>
      <c r="AW37" s="118">
        <f t="shared" si="8"/>
        <v>9.9202988784774515E-3</v>
      </c>
      <c r="AX37" s="119"/>
      <c r="AY37" s="119"/>
    </row>
    <row r="38" spans="1:51" s="120" customFormat="1" ht="14.5" customHeight="1">
      <c r="A38" s="110" t="str">
        <f>'OEP RAW Data'!A88</f>
        <v>Sandown</v>
      </c>
      <c r="B38" s="108">
        <v>1</v>
      </c>
      <c r="C38" s="108" t="s">
        <v>131</v>
      </c>
      <c r="D38" s="109">
        <v>23</v>
      </c>
      <c r="E38" s="108" t="s">
        <v>20</v>
      </c>
      <c r="F38" s="108" t="s">
        <v>21</v>
      </c>
      <c r="G38" s="111">
        <v>736</v>
      </c>
      <c r="H38" s="111">
        <v>1488</v>
      </c>
      <c r="I38" s="112">
        <f>'OEP RAW Data'!C88</f>
        <v>1777</v>
      </c>
      <c r="J38" s="112">
        <f>'OEP RAW Data'!N88</f>
        <v>2214</v>
      </c>
      <c r="K38" s="113">
        <f t="shared" si="0"/>
        <v>7.2932774383156262E-2</v>
      </c>
      <c r="L38" s="113">
        <f t="shared" si="13"/>
        <v>1.790781729844193E-2</v>
      </c>
      <c r="M38" s="271">
        <f t="shared" si="9"/>
        <v>2.2230933425126942E-2</v>
      </c>
      <c r="N38" s="114">
        <f t="shared" si="2"/>
        <v>2.7948369565217392</v>
      </c>
      <c r="O38" s="114">
        <f t="shared" si="3"/>
        <v>2.728494623655914</v>
      </c>
      <c r="P38" s="114">
        <f t="shared" si="4"/>
        <v>2.8667781493868452</v>
      </c>
      <c r="Q38" s="115">
        <f t="shared" si="10"/>
        <v>2.7795572303344325</v>
      </c>
      <c r="R38" s="115">
        <f t="shared" si="11"/>
        <v>2.7529029261495586</v>
      </c>
      <c r="S38" s="114">
        <f t="shared" si="11"/>
        <v>2.7546210720887245</v>
      </c>
      <c r="T38" s="114">
        <f t="shared" si="12"/>
        <v>2.7439414723365338</v>
      </c>
      <c r="U38" s="115"/>
      <c r="V38" s="115"/>
      <c r="W38" s="116">
        <f>'OEP RAW Data'!C88+'OEP RAW Data'!D88</f>
        <v>1794</v>
      </c>
      <c r="X38" s="116">
        <f>W38+'OEP RAW Data'!E88</f>
        <v>1855</v>
      </c>
      <c r="Y38" s="116">
        <f>X38+'OEP RAW Data'!F88</f>
        <v>1925</v>
      </c>
      <c r="Z38" s="116">
        <f>Y38+'OEP RAW Data'!G88</f>
        <v>1978</v>
      </c>
      <c r="AA38" s="116">
        <f>Z38+'OEP RAW Data'!H88</f>
        <v>2051</v>
      </c>
      <c r="AB38" s="116">
        <f>AA38+'OEP RAW Data'!I88</f>
        <v>2094</v>
      </c>
      <c r="AC38" s="116">
        <f>AB38+'OEP RAW Data'!J88</f>
        <v>2123</v>
      </c>
      <c r="AD38" s="116">
        <f>AC38+'OEP RAW Data'!K88</f>
        <v>2153</v>
      </c>
      <c r="AE38" s="116">
        <f>AD38+'OEP RAW Data'!L88</f>
        <v>2164</v>
      </c>
      <c r="AF38" s="116">
        <f>AE38+'OEP RAW Data'!M88</f>
        <v>2187</v>
      </c>
      <c r="AI38" s="190"/>
      <c r="AK38" s="142">
        <v>2057</v>
      </c>
      <c r="AL38" s="142">
        <v>4060</v>
      </c>
      <c r="AM38" s="143">
        <v>5143</v>
      </c>
      <c r="AN38" s="144">
        <v>5901</v>
      </c>
      <c r="AO38" s="163">
        <v>5927</v>
      </c>
      <c r="AP38" s="163">
        <v>5961</v>
      </c>
      <c r="AQ38" s="142">
        <v>6001</v>
      </c>
      <c r="AR38" s="142"/>
      <c r="AT38" s="117">
        <f t="shared" si="6"/>
        <v>359</v>
      </c>
      <c r="AU38" s="118">
        <f t="shared" si="7"/>
        <v>2.6401717683390613E-2</v>
      </c>
      <c r="AV38" s="118"/>
      <c r="AW38" s="118">
        <f t="shared" si="8"/>
        <v>1.3990009916332591E-2</v>
      </c>
      <c r="AX38" s="119"/>
      <c r="AY38" s="119"/>
    </row>
    <row r="39" spans="1:51" s="120" customFormat="1" ht="14.5" customHeight="1">
      <c r="A39" s="532" t="str">
        <f>'OEP RAW Data'!A89</f>
        <v>CEDS Central Towns Totals:</v>
      </c>
      <c r="B39" s="533">
        <v>0</v>
      </c>
      <c r="C39" s="533"/>
      <c r="D39" s="533"/>
      <c r="E39" s="533" t="s">
        <v>51</v>
      </c>
      <c r="F39" s="533"/>
      <c r="G39" s="534">
        <f>SUM(G22:G38)</f>
        <v>17428</v>
      </c>
      <c r="H39" s="534">
        <f>SUM(H22:H38)</f>
        <v>27960</v>
      </c>
      <c r="I39" s="538">
        <f>'OEP RAW Data'!C89</f>
        <v>32909</v>
      </c>
      <c r="J39" s="538">
        <f>'OEP RAW Data'!N89</f>
        <v>38322</v>
      </c>
      <c r="K39" s="535">
        <f t="shared" si="0"/>
        <v>4.8404705695173966E-2</v>
      </c>
      <c r="L39" s="535">
        <f t="shared" si="13"/>
        <v>1.6430648437632422E-2</v>
      </c>
      <c r="M39" s="539">
        <f t="shared" si="9"/>
        <v>1.5344330383568083E-2</v>
      </c>
      <c r="N39" s="536">
        <f t="shared" si="2"/>
        <v>2.9021689235712644</v>
      </c>
      <c r="O39" s="536">
        <f t="shared" si="3"/>
        <v>2.6271459227467813</v>
      </c>
      <c r="P39" s="536">
        <f t="shared" si="4"/>
        <v>2.5657700266036061</v>
      </c>
      <c r="Q39" s="536">
        <f t="shared" si="10"/>
        <v>2.5426545946950587</v>
      </c>
      <c r="R39" s="536">
        <f t="shared" si="11"/>
        <v>2.5194357449272311</v>
      </c>
      <c r="S39" s="536">
        <f t="shared" si="11"/>
        <v>2.5078995553230445</v>
      </c>
      <c r="T39" s="536">
        <f t="shared" si="12"/>
        <v>2.5133870548479336</v>
      </c>
      <c r="U39" s="536"/>
      <c r="V39" s="536"/>
      <c r="W39" s="537">
        <f>'OEP RAW Data'!C89+'OEP RAW Data'!D89</f>
        <v>33830</v>
      </c>
      <c r="X39" s="537">
        <f>W39+'OEP RAW Data'!E89</f>
        <v>34499</v>
      </c>
      <c r="Y39" s="537">
        <f>X39+'OEP RAW Data'!F89</f>
        <v>35153</v>
      </c>
      <c r="Z39" s="537">
        <f>Y39+'OEP RAW Data'!G89</f>
        <v>35833</v>
      </c>
      <c r="AA39" s="537">
        <f>Z39+'OEP RAW Data'!H89</f>
        <v>36605</v>
      </c>
      <c r="AB39" s="537">
        <f>AA39+'OEP RAW Data'!I89</f>
        <v>37277</v>
      </c>
      <c r="AC39" s="537">
        <f>AB39+'OEP RAW Data'!J89</f>
        <v>37663</v>
      </c>
      <c r="AD39" s="537">
        <f>AC39+'OEP RAW Data'!K89</f>
        <v>37997</v>
      </c>
      <c r="AE39" s="537">
        <f>AD39+'OEP RAW Data'!L89</f>
        <v>38230</v>
      </c>
      <c r="AF39" s="537">
        <f>AE39+'OEP RAW Data'!M89</f>
        <v>38470</v>
      </c>
      <c r="AG39" s="126"/>
      <c r="AH39" s="126"/>
      <c r="AI39" s="191"/>
      <c r="AJ39" s="126"/>
      <c r="AK39" s="145">
        <f>SUM(AK22:AK38)</f>
        <v>50579</v>
      </c>
      <c r="AL39" s="145">
        <f>SUM(AL22:AL38)</f>
        <v>73455</v>
      </c>
      <c r="AM39" s="145">
        <f>SUM(AM22:AM38)</f>
        <v>86800</v>
      </c>
      <c r="AN39" s="145">
        <v>95764</v>
      </c>
      <c r="AO39" s="165">
        <f>SUM(AO22:AO38)</f>
        <v>95731</v>
      </c>
      <c r="AP39" s="165">
        <f>SUM(AP22:AP38)</f>
        <v>95877</v>
      </c>
      <c r="AQ39" s="145">
        <v>96690</v>
      </c>
      <c r="AR39" s="145"/>
      <c r="AS39" s="126"/>
      <c r="AT39" s="122">
        <f t="shared" si="6"/>
        <v>4167</v>
      </c>
      <c r="AU39" s="123">
        <f t="shared" si="7"/>
        <v>1.6732623282749826E-2</v>
      </c>
      <c r="AV39" s="123"/>
      <c r="AW39" s="118">
        <f t="shared" si="8"/>
        <v>9.6112415322817668E-3</v>
      </c>
      <c r="AX39" s="119"/>
      <c r="AY39" s="119"/>
    </row>
    <row r="40" spans="1:51" s="126" customFormat="1" ht="14.5" customHeight="1">
      <c r="A40" s="110" t="str">
        <f>'OEP RAW Data'!A90</f>
        <v>Derry</v>
      </c>
      <c r="B40" s="108">
        <v>1</v>
      </c>
      <c r="C40" s="108" t="s">
        <v>131</v>
      </c>
      <c r="D40" s="109">
        <v>22</v>
      </c>
      <c r="E40" s="108" t="s">
        <v>23</v>
      </c>
      <c r="F40" s="108" t="s">
        <v>24</v>
      </c>
      <c r="G40" s="111">
        <v>7068</v>
      </c>
      <c r="H40" s="111">
        <v>11869</v>
      </c>
      <c r="I40" s="112">
        <f>'OEP RAW Data'!C90</f>
        <v>12735</v>
      </c>
      <c r="J40" s="112">
        <f>'OEP RAW Data'!N90</f>
        <v>13277</v>
      </c>
      <c r="K40" s="113">
        <f t="shared" si="0"/>
        <v>5.3202203108891899E-2</v>
      </c>
      <c r="L40" s="113">
        <f t="shared" si="13"/>
        <v>7.0672710545434114E-3</v>
      </c>
      <c r="M40" s="271">
        <f t="shared" si="9"/>
        <v>4.1766084675332049E-3</v>
      </c>
      <c r="N40" s="114">
        <f t="shared" si="2"/>
        <v>2.6704867006225239</v>
      </c>
      <c r="O40" s="114">
        <f t="shared" si="3"/>
        <v>2.4941444098070602</v>
      </c>
      <c r="P40" s="114">
        <f t="shared" si="4"/>
        <v>2.6496105919003115</v>
      </c>
      <c r="Q40" s="115">
        <f t="shared" si="10"/>
        <v>2.597326082030365</v>
      </c>
      <c r="R40" s="115">
        <f t="shared" si="11"/>
        <v>2.5768535262206149</v>
      </c>
      <c r="S40" s="114">
        <f t="shared" si="11"/>
        <v>2.5540479760119941</v>
      </c>
      <c r="T40" s="114">
        <f t="shared" si="12"/>
        <v>2.5712145051322395</v>
      </c>
      <c r="U40" s="115"/>
      <c r="V40" s="115"/>
      <c r="W40" s="116">
        <f>'OEP RAW Data'!C90+'OEP RAW Data'!D90</f>
        <v>12840</v>
      </c>
      <c r="X40" s="116">
        <f>W40+'OEP RAW Data'!E90</f>
        <v>12885</v>
      </c>
      <c r="Y40" s="116">
        <f>X40+'OEP RAW Data'!F90</f>
        <v>12940</v>
      </c>
      <c r="Z40" s="116">
        <f>Y40+'OEP RAW Data'!G90</f>
        <v>13006</v>
      </c>
      <c r="AA40" s="116">
        <f>Z40+'OEP RAW Data'!H90</f>
        <v>13097</v>
      </c>
      <c r="AB40" s="116">
        <f>AA40+'OEP RAW Data'!I90</f>
        <v>13174</v>
      </c>
      <c r="AC40" s="116">
        <f>AB40+'OEP RAW Data'!J90</f>
        <v>13239</v>
      </c>
      <c r="AD40" s="116">
        <f>AC40+'OEP RAW Data'!K90</f>
        <v>13272</v>
      </c>
      <c r="AE40" s="116">
        <f>AD40+'OEP RAW Data'!L90</f>
        <v>13340</v>
      </c>
      <c r="AF40" s="116">
        <f>AE40+'OEP RAW Data'!M90</f>
        <v>13347</v>
      </c>
      <c r="AG40" s="120"/>
      <c r="AH40" s="120"/>
      <c r="AI40" s="190"/>
      <c r="AJ40" s="120"/>
      <c r="AK40" s="142">
        <v>18875</v>
      </c>
      <c r="AL40" s="142">
        <v>29603</v>
      </c>
      <c r="AM40" s="143">
        <v>34021</v>
      </c>
      <c r="AN40" s="144">
        <v>34386</v>
      </c>
      <c r="AO40" s="163">
        <v>34200</v>
      </c>
      <c r="AP40" s="163">
        <v>34071</v>
      </c>
      <c r="AQ40" s="142">
        <v>34318</v>
      </c>
      <c r="AR40" s="142"/>
      <c r="AS40" s="120"/>
      <c r="AT40" s="122">
        <f t="shared" ref="AT40:AT47" si="14">AD40-W40</f>
        <v>432</v>
      </c>
      <c r="AU40" s="123">
        <f t="shared" ref="AU40:AU47" si="15">(AD40/W40)^(1/7)-1</f>
        <v>4.7385135047364191E-3</v>
      </c>
      <c r="AV40" s="118"/>
      <c r="AW40" s="118">
        <f t="shared" si="8"/>
        <v>3.7125558608768205E-3</v>
      </c>
      <c r="AX40" s="125"/>
      <c r="AY40" s="125"/>
    </row>
    <row r="41" spans="1:51" s="120" customFormat="1" ht="14.5" customHeight="1">
      <c r="A41" s="110" t="str">
        <f>'OEP RAW Data'!A91</f>
        <v>Hudson</v>
      </c>
      <c r="B41" s="108">
        <v>1</v>
      </c>
      <c r="C41" s="108" t="s">
        <v>132</v>
      </c>
      <c r="D41" s="109">
        <v>22</v>
      </c>
      <c r="E41" s="108" t="s">
        <v>23</v>
      </c>
      <c r="F41" s="108" t="s">
        <v>133</v>
      </c>
      <c r="G41" s="111">
        <v>4369</v>
      </c>
      <c r="H41" s="111">
        <v>6902</v>
      </c>
      <c r="I41" s="112">
        <f>'OEP RAW Data'!C91</f>
        <v>8165</v>
      </c>
      <c r="J41" s="112">
        <f>'OEP RAW Data'!N91</f>
        <v>9212</v>
      </c>
      <c r="K41" s="113">
        <f t="shared" si="0"/>
        <v>4.6789339230373539E-2</v>
      </c>
      <c r="L41" s="113">
        <f t="shared" si="13"/>
        <v>1.6946540876181082E-2</v>
      </c>
      <c r="M41" s="271">
        <f t="shared" si="9"/>
        <v>1.2138101566675941E-2</v>
      </c>
      <c r="N41" s="114">
        <f t="shared" si="2"/>
        <v>3.2094300755321585</v>
      </c>
      <c r="O41" s="114">
        <f t="shared" si="3"/>
        <v>2.8296146044624746</v>
      </c>
      <c r="P41" s="114">
        <f t="shared" si="4"/>
        <v>2.7916717399245101</v>
      </c>
      <c r="Q41" s="115">
        <f t="shared" si="10"/>
        <v>2.7028364116094985</v>
      </c>
      <c r="R41" s="115">
        <f t="shared" si="11"/>
        <v>2.8743032025357964</v>
      </c>
      <c r="S41" s="114">
        <f t="shared" si="11"/>
        <v>2.6778516178232925</v>
      </c>
      <c r="T41" s="114">
        <f t="shared" si="12"/>
        <v>2.6875475802066342</v>
      </c>
      <c r="U41" s="115"/>
      <c r="V41" s="115"/>
      <c r="W41" s="116">
        <f>'OEP RAW Data'!C91+'OEP RAW Data'!D91</f>
        <v>8213</v>
      </c>
      <c r="X41" s="116">
        <f>W41+'OEP RAW Data'!E91</f>
        <v>8331</v>
      </c>
      <c r="Y41" s="116">
        <f>X41+'OEP RAW Data'!F91</f>
        <v>8545</v>
      </c>
      <c r="Z41" s="116">
        <f>Y41+'OEP RAW Data'!G91</f>
        <v>8722</v>
      </c>
      <c r="AA41" s="116">
        <f>Z41+'OEP RAW Data'!H91</f>
        <v>8862</v>
      </c>
      <c r="AB41" s="116">
        <f>AA41+'OEP RAW Data'!I91</f>
        <v>8988</v>
      </c>
      <c r="AC41" s="116">
        <f>AB41+'OEP RAW Data'!J91</f>
        <v>9096</v>
      </c>
      <c r="AD41" s="116">
        <f>AC41+'OEP RAW Data'!K91</f>
        <v>9149</v>
      </c>
      <c r="AE41" s="116">
        <f>AD41+'OEP RAW Data'!L91</f>
        <v>9179</v>
      </c>
      <c r="AF41" s="116">
        <f>AE41+'OEP RAW Data'!M91</f>
        <v>9195</v>
      </c>
      <c r="AI41" s="190"/>
      <c r="AK41" s="142">
        <v>14022</v>
      </c>
      <c r="AL41" s="142">
        <v>19530</v>
      </c>
      <c r="AM41" s="143">
        <v>22928</v>
      </c>
      <c r="AN41" s="144">
        <v>24585</v>
      </c>
      <c r="AO41" s="163">
        <v>26297</v>
      </c>
      <c r="AP41" s="163">
        <v>24580</v>
      </c>
      <c r="AQ41" s="142">
        <v>24712</v>
      </c>
      <c r="AR41" s="142"/>
      <c r="AT41" s="122">
        <f t="shared" si="14"/>
        <v>936</v>
      </c>
      <c r="AU41" s="123">
        <f t="shared" si="15"/>
        <v>1.5537516842087928E-2</v>
      </c>
      <c r="AV41" s="118"/>
      <c r="AW41" s="118">
        <f t="shared" si="8"/>
        <v>8.9166331197390036E-3</v>
      </c>
      <c r="AX41" s="119"/>
      <c r="AY41" s="119"/>
    </row>
    <row r="42" spans="1:51" s="120" customFormat="1" ht="14.5" customHeight="1">
      <c r="A42" s="110" t="str">
        <f>'OEP RAW Data'!A92</f>
        <v>Litchfield</v>
      </c>
      <c r="B42" s="108">
        <v>1</v>
      </c>
      <c r="C42" s="108" t="s">
        <v>132</v>
      </c>
      <c r="D42" s="109">
        <v>22</v>
      </c>
      <c r="E42" s="108" t="s">
        <v>23</v>
      </c>
      <c r="F42" s="108" t="s">
        <v>133</v>
      </c>
      <c r="G42" s="111">
        <v>1319</v>
      </c>
      <c r="H42" s="111">
        <v>1845</v>
      </c>
      <c r="I42" s="112">
        <f>'OEP RAW Data'!C92</f>
        <v>2389</v>
      </c>
      <c r="J42" s="112">
        <f>'OEP RAW Data'!N92</f>
        <v>2912</v>
      </c>
      <c r="K42" s="113">
        <f t="shared" si="0"/>
        <v>3.4130048452891026E-2</v>
      </c>
      <c r="L42" s="113">
        <f t="shared" si="13"/>
        <v>2.6176294601650385E-2</v>
      </c>
      <c r="M42" s="271">
        <f t="shared" si="9"/>
        <v>1.9993776899938753E-2</v>
      </c>
      <c r="N42" s="114">
        <f t="shared" si="2"/>
        <v>3.1463229719484458</v>
      </c>
      <c r="O42" s="114">
        <f t="shared" si="3"/>
        <v>2.9897018970189704</v>
      </c>
      <c r="P42" s="114">
        <f t="shared" si="4"/>
        <v>2.9918699186991868</v>
      </c>
      <c r="Q42" s="115">
        <f t="shared" si="10"/>
        <v>2.9325131810193321</v>
      </c>
      <c r="R42" s="115">
        <f t="shared" si="11"/>
        <v>2.906325613549948</v>
      </c>
      <c r="S42" s="114">
        <f t="shared" si="11"/>
        <v>2.9139710942876809</v>
      </c>
      <c r="T42" s="114">
        <f t="shared" si="12"/>
        <v>2.8996939816388982</v>
      </c>
      <c r="U42" s="115"/>
      <c r="V42" s="115"/>
      <c r="W42" s="116">
        <f>'OEP RAW Data'!C92+'OEP RAW Data'!D92</f>
        <v>2460</v>
      </c>
      <c r="X42" s="116">
        <f>W42+'OEP RAW Data'!E92</f>
        <v>2477</v>
      </c>
      <c r="Y42" s="116">
        <f>X42+'OEP RAW Data'!F92</f>
        <v>2541</v>
      </c>
      <c r="Z42" s="116">
        <f>Y42+'OEP RAW Data'!G92</f>
        <v>2607</v>
      </c>
      <c r="AA42" s="116">
        <f>Z42+'OEP RAW Data'!H92</f>
        <v>2673</v>
      </c>
      <c r="AB42" s="116">
        <f>AA42+'OEP RAW Data'!I92</f>
        <v>2798</v>
      </c>
      <c r="AC42" s="116">
        <f>AB42+'OEP RAW Data'!J92</f>
        <v>2845</v>
      </c>
      <c r="AD42" s="116">
        <f>AC42+'OEP RAW Data'!K92</f>
        <v>2893</v>
      </c>
      <c r="AE42" s="116">
        <f>AD42+'OEP RAW Data'!L92</f>
        <v>2906</v>
      </c>
      <c r="AF42" s="116">
        <f>AE42+'OEP RAW Data'!M92</f>
        <v>2941</v>
      </c>
      <c r="AI42" s="190"/>
      <c r="AK42" s="142">
        <v>4150</v>
      </c>
      <c r="AL42" s="142">
        <v>5516</v>
      </c>
      <c r="AM42" s="143">
        <v>7360</v>
      </c>
      <c r="AN42" s="144">
        <v>8343</v>
      </c>
      <c r="AO42" s="163">
        <v>8408</v>
      </c>
      <c r="AP42" s="163">
        <v>8468</v>
      </c>
      <c r="AQ42" s="142">
        <v>8528</v>
      </c>
      <c r="AR42" s="142"/>
      <c r="AT42" s="122">
        <f t="shared" si="14"/>
        <v>433</v>
      </c>
      <c r="AU42" s="123">
        <f t="shared" si="15"/>
        <v>2.3432128587027812E-2</v>
      </c>
      <c r="AV42" s="118"/>
      <c r="AW42" s="118">
        <f t="shared" si="8"/>
        <v>1.6834708025507128E-2</v>
      </c>
      <c r="AX42" s="119"/>
      <c r="AY42" s="119"/>
    </row>
    <row r="43" spans="1:51" s="120" customFormat="1" ht="14.5" customHeight="1">
      <c r="A43" s="110" t="str">
        <f>'OEP RAW Data'!A93</f>
        <v>Londonderry</v>
      </c>
      <c r="B43" s="108">
        <v>1</v>
      </c>
      <c r="C43" s="108" t="s">
        <v>131</v>
      </c>
      <c r="D43" s="109">
        <v>22</v>
      </c>
      <c r="E43" s="108" t="s">
        <v>23</v>
      </c>
      <c r="F43" s="108" t="s">
        <v>24</v>
      </c>
      <c r="G43" s="111">
        <v>4581</v>
      </c>
      <c r="H43" s="111">
        <v>6739</v>
      </c>
      <c r="I43" s="112">
        <f>'OEP RAW Data'!C93</f>
        <v>7718</v>
      </c>
      <c r="J43" s="112">
        <f>'OEP RAW Data'!N93</f>
        <v>8771</v>
      </c>
      <c r="K43" s="113">
        <f t="shared" si="0"/>
        <v>3.9354059029898636E-2</v>
      </c>
      <c r="L43" s="113">
        <f t="shared" si="13"/>
        <v>1.3656785175917063E-2</v>
      </c>
      <c r="M43" s="271">
        <f t="shared" si="9"/>
        <v>1.2871692347258046E-2</v>
      </c>
      <c r="N43" s="114">
        <f t="shared" si="2"/>
        <v>2.9683475223750273</v>
      </c>
      <c r="O43" s="114">
        <f t="shared" si="3"/>
        <v>2.9353019735865855</v>
      </c>
      <c r="P43" s="114">
        <f t="shared" si="4"/>
        <v>2.9547304170905391</v>
      </c>
      <c r="Q43" s="115">
        <f t="shared" si="10"/>
        <v>2.8927730696798495</v>
      </c>
      <c r="R43" s="115">
        <f t="shared" si="11"/>
        <v>2.8780430711610485</v>
      </c>
      <c r="S43" s="114">
        <f t="shared" si="11"/>
        <v>2.8642882126617697</v>
      </c>
      <c r="T43" s="114">
        <f t="shared" si="12"/>
        <v>2.8757995115711128</v>
      </c>
      <c r="U43" s="115"/>
      <c r="V43" s="115"/>
      <c r="W43" s="116">
        <f>'OEP RAW Data'!C93+'OEP RAW Data'!D93</f>
        <v>7864</v>
      </c>
      <c r="X43" s="116">
        <f>W43+'OEP RAW Data'!E93</f>
        <v>7972</v>
      </c>
      <c r="Y43" s="116">
        <f>X43+'OEP RAW Data'!F93</f>
        <v>8012</v>
      </c>
      <c r="Z43" s="116">
        <f>Y43+'OEP RAW Data'!G93</f>
        <v>8145</v>
      </c>
      <c r="AA43" s="116">
        <f>Z43+'OEP RAW Data'!H93</f>
        <v>8320</v>
      </c>
      <c r="AB43" s="116">
        <f>AA43+'OEP RAW Data'!I93</f>
        <v>8405</v>
      </c>
      <c r="AC43" s="116">
        <f>AB43+'OEP RAW Data'!J93</f>
        <v>8496</v>
      </c>
      <c r="AD43" s="116">
        <f>AC43+'OEP RAW Data'!K93</f>
        <v>8544</v>
      </c>
      <c r="AE43" s="116">
        <f>AD43+'OEP RAW Data'!L93</f>
        <v>8577</v>
      </c>
      <c r="AF43" s="116">
        <f>AE43+'OEP RAW Data'!M93</f>
        <v>8599</v>
      </c>
      <c r="AI43" s="190"/>
      <c r="AK43" s="142">
        <v>13598</v>
      </c>
      <c r="AL43" s="142">
        <v>19781</v>
      </c>
      <c r="AM43" s="143">
        <v>23236</v>
      </c>
      <c r="AN43" s="144">
        <v>24577</v>
      </c>
      <c r="AO43" s="163">
        <v>24590</v>
      </c>
      <c r="AP43" s="163">
        <v>24567</v>
      </c>
      <c r="AQ43" s="142">
        <v>24729</v>
      </c>
      <c r="AR43" s="142"/>
      <c r="AT43" s="122">
        <f t="shared" si="14"/>
        <v>680</v>
      </c>
      <c r="AU43" s="123">
        <f t="shared" si="15"/>
        <v>1.1918161902899849E-2</v>
      </c>
      <c r="AV43" s="118"/>
      <c r="AW43" s="118">
        <f t="shared" si="8"/>
        <v>8.2349801181513804E-3</v>
      </c>
      <c r="AX43" s="119"/>
      <c r="AY43" s="119"/>
    </row>
    <row r="44" spans="1:51" s="120" customFormat="1" ht="14.5" customHeight="1">
      <c r="A44" s="110" t="str">
        <f>'OEP RAW Data'!A94</f>
        <v>Merrimack</v>
      </c>
      <c r="B44" s="108">
        <v>1</v>
      </c>
      <c r="C44" s="108" t="s">
        <v>132</v>
      </c>
      <c r="D44" s="109">
        <v>22</v>
      </c>
      <c r="E44" s="108" t="s">
        <v>23</v>
      </c>
      <c r="F44" s="108" t="s">
        <v>133</v>
      </c>
      <c r="G44" s="111">
        <v>4584</v>
      </c>
      <c r="H44" s="111">
        <v>7915</v>
      </c>
      <c r="I44" s="112">
        <f>'OEP RAW Data'!C94</f>
        <v>8959</v>
      </c>
      <c r="J44" s="112">
        <f>'OEP RAW Data'!N94</f>
        <v>9818</v>
      </c>
      <c r="K44" s="113">
        <f t="shared" si="0"/>
        <v>5.6137907934265208E-2</v>
      </c>
      <c r="L44" s="113">
        <f t="shared" si="13"/>
        <v>1.2466964719000551E-2</v>
      </c>
      <c r="M44" s="271">
        <f t="shared" si="9"/>
        <v>9.1979255080474331E-3</v>
      </c>
      <c r="N44" s="114">
        <f t="shared" si="2"/>
        <v>3.3608202443280977</v>
      </c>
      <c r="O44" s="114">
        <f t="shared" si="3"/>
        <v>2.7992419456727733</v>
      </c>
      <c r="P44" s="114">
        <f t="shared" si="4"/>
        <v>2.747047244094488</v>
      </c>
      <c r="Q44" s="115">
        <f t="shared" si="10"/>
        <v>2.6938483547925607</v>
      </c>
      <c r="R44" s="115">
        <f t="shared" si="11"/>
        <v>2.6825461593389779</v>
      </c>
      <c r="S44" s="114">
        <f t="shared" si="11"/>
        <v>2.6588342996643273</v>
      </c>
      <c r="T44" s="114">
        <f t="shared" si="12"/>
        <v>2.6634907764038109</v>
      </c>
      <c r="U44" s="115"/>
      <c r="V44" s="115"/>
      <c r="W44" s="116">
        <f>'OEP RAW Data'!C94+'OEP RAW Data'!D94</f>
        <v>9144</v>
      </c>
      <c r="X44" s="116">
        <f>W44+'OEP RAW Data'!E94</f>
        <v>9383</v>
      </c>
      <c r="Y44" s="116">
        <f>X44+'OEP RAW Data'!F94</f>
        <v>9455</v>
      </c>
      <c r="Z44" s="116">
        <f>Y44+'OEP RAW Data'!G94</f>
        <v>9552</v>
      </c>
      <c r="AA44" s="116">
        <f>Z44+'OEP RAW Data'!H94</f>
        <v>9649</v>
      </c>
      <c r="AB44" s="116">
        <f>AA44+'OEP RAW Data'!I94</f>
        <v>9703</v>
      </c>
      <c r="AC44" s="116">
        <f>AB44+'OEP RAW Data'!J94</f>
        <v>9786</v>
      </c>
      <c r="AD44" s="116">
        <f>AC44+'OEP RAW Data'!K94</f>
        <v>9803</v>
      </c>
      <c r="AE44" s="116">
        <f>AD44+'OEP RAW Data'!L94</f>
        <v>9831</v>
      </c>
      <c r="AF44" s="116">
        <f>AE44+'OEP RAW Data'!M94</f>
        <v>9866</v>
      </c>
      <c r="AI44" s="190"/>
      <c r="AK44" s="142">
        <v>15406</v>
      </c>
      <c r="AL44" s="142">
        <v>22156</v>
      </c>
      <c r="AM44" s="143">
        <v>25119</v>
      </c>
      <c r="AN44" s="144">
        <v>26362</v>
      </c>
      <c r="AO44" s="163">
        <v>26297</v>
      </c>
      <c r="AP44" s="163">
        <v>26139</v>
      </c>
      <c r="AQ44" s="142">
        <v>26278</v>
      </c>
      <c r="AR44" s="142"/>
      <c r="AT44" s="122">
        <f t="shared" si="14"/>
        <v>659</v>
      </c>
      <c r="AU44" s="123">
        <f t="shared" si="15"/>
        <v>9.9910858969163296E-3</v>
      </c>
      <c r="AV44" s="118"/>
      <c r="AW44" s="118">
        <f t="shared" si="8"/>
        <v>5.139836490287486E-3</v>
      </c>
      <c r="AX44" s="119"/>
      <c r="AY44" s="119"/>
    </row>
    <row r="45" spans="1:51" s="120" customFormat="1" ht="14.5" customHeight="1">
      <c r="A45" s="110" t="str">
        <f>'OEP RAW Data'!A95</f>
        <v>Nashua</v>
      </c>
      <c r="B45" s="108">
        <v>1</v>
      </c>
      <c r="C45" s="108" t="s">
        <v>132</v>
      </c>
      <c r="D45" s="109">
        <v>22</v>
      </c>
      <c r="E45" s="108" t="s">
        <v>23</v>
      </c>
      <c r="F45" s="108" t="s">
        <v>133</v>
      </c>
      <c r="G45" s="111">
        <v>25444</v>
      </c>
      <c r="H45" s="111">
        <v>33383</v>
      </c>
      <c r="I45" s="112">
        <f>'OEP RAW Data'!C95</f>
        <v>35387</v>
      </c>
      <c r="J45" s="112">
        <f>'OEP RAW Data'!N95</f>
        <v>37168</v>
      </c>
      <c r="K45" s="113">
        <f t="shared" si="0"/>
        <v>2.7528786398562266E-2</v>
      </c>
      <c r="L45" s="113">
        <f t="shared" si="13"/>
        <v>5.8467994667783518E-3</v>
      </c>
      <c r="M45" s="271">
        <f t="shared" si="9"/>
        <v>4.9224410990533762E-3</v>
      </c>
      <c r="N45" s="114">
        <f t="shared" si="2"/>
        <v>2.6672299952837606</v>
      </c>
      <c r="O45" s="114">
        <f t="shared" si="3"/>
        <v>2.3863044064344128</v>
      </c>
      <c r="P45" s="114">
        <f t="shared" si="4"/>
        <v>2.433955370693047</v>
      </c>
      <c r="Q45" s="115">
        <f t="shared" si="10"/>
        <v>2.3847829045869062</v>
      </c>
      <c r="R45" s="115">
        <f t="shared" si="11"/>
        <v>2.3543236891158115</v>
      </c>
      <c r="S45" s="114">
        <f t="shared" si="11"/>
        <v>2.340938406965495</v>
      </c>
      <c r="T45" s="114">
        <f t="shared" si="12"/>
        <v>2.3412116999090959</v>
      </c>
      <c r="U45" s="115"/>
      <c r="V45" s="115"/>
      <c r="W45" s="116">
        <f>'OEP RAW Data'!C95+'OEP RAW Data'!D95</f>
        <v>35582</v>
      </c>
      <c r="X45" s="116">
        <f>W45+'OEP RAW Data'!E95</f>
        <v>35737</v>
      </c>
      <c r="Y45" s="116">
        <f>X45+'OEP RAW Data'!F95</f>
        <v>35851</v>
      </c>
      <c r="Z45" s="116">
        <f>Y45+'OEP RAW Data'!G95</f>
        <v>36189</v>
      </c>
      <c r="AA45" s="116">
        <f>Z45+'OEP RAW Data'!H95</f>
        <v>36362</v>
      </c>
      <c r="AB45" s="116">
        <f>AA45+'OEP RAW Data'!I95</f>
        <v>36587</v>
      </c>
      <c r="AC45" s="116">
        <f>AB45+'OEP RAW Data'!J95</f>
        <v>36735</v>
      </c>
      <c r="AD45" s="116">
        <f>AC45+'OEP RAW Data'!K95</f>
        <v>37017</v>
      </c>
      <c r="AE45" s="116">
        <f>AD45+'OEP RAW Data'!L95</f>
        <v>37212</v>
      </c>
      <c r="AF45" s="116">
        <f>AE45+'OEP RAW Data'!M95</f>
        <v>37402</v>
      </c>
      <c r="AI45" s="190"/>
      <c r="AK45" s="142">
        <v>67865</v>
      </c>
      <c r="AL45" s="142">
        <v>79662</v>
      </c>
      <c r="AM45" s="143">
        <v>86605</v>
      </c>
      <c r="AN45" s="144">
        <v>87605</v>
      </c>
      <c r="AO45" s="163">
        <v>87150</v>
      </c>
      <c r="AP45" s="163">
        <v>87111</v>
      </c>
      <c r="AQ45" s="142">
        <v>87566</v>
      </c>
      <c r="AR45" s="142"/>
      <c r="AT45" s="122">
        <f t="shared" si="14"/>
        <v>1435</v>
      </c>
      <c r="AU45" s="123">
        <f t="shared" si="15"/>
        <v>5.6641775025492169E-3</v>
      </c>
      <c r="AV45" s="118"/>
      <c r="AW45" s="118">
        <f t="shared" si="8"/>
        <v>5.8592388473446277E-3</v>
      </c>
      <c r="AX45" s="119"/>
      <c r="AY45" s="119"/>
    </row>
    <row r="46" spans="1:51" s="120" customFormat="1" ht="14.5" customHeight="1">
      <c r="A46" s="110" t="str">
        <f>'OEP RAW Data'!A96</f>
        <v>Pelham</v>
      </c>
      <c r="B46" s="108">
        <v>1</v>
      </c>
      <c r="C46" s="108" t="s">
        <v>132</v>
      </c>
      <c r="D46" s="109">
        <v>26</v>
      </c>
      <c r="E46" s="108" t="s">
        <v>23</v>
      </c>
      <c r="F46" s="108" t="s">
        <v>133</v>
      </c>
      <c r="G46" s="111">
        <v>2408</v>
      </c>
      <c r="H46" s="111">
        <v>3118</v>
      </c>
      <c r="I46" s="112">
        <f>'OEP RAW Data'!C96</f>
        <v>3740</v>
      </c>
      <c r="J46" s="112">
        <f>'OEP RAW Data'!N96</f>
        <v>4598</v>
      </c>
      <c r="K46" s="113">
        <f t="shared" si="0"/>
        <v>2.6176258925383111E-2</v>
      </c>
      <c r="L46" s="113">
        <f t="shared" si="13"/>
        <v>1.8355818507473476E-2</v>
      </c>
      <c r="M46" s="271">
        <f t="shared" si="9"/>
        <v>2.0868342686708008E-2</v>
      </c>
      <c r="N46" s="114">
        <f t="shared" si="2"/>
        <v>3.3596345514950166</v>
      </c>
      <c r="O46" s="114">
        <f t="shared" si="3"/>
        <v>3.0173187940987813</v>
      </c>
      <c r="P46" s="114">
        <f t="shared" si="4"/>
        <v>2.8333333333333335</v>
      </c>
      <c r="Q46" s="115">
        <f t="shared" si="10"/>
        <v>2.8220358195420538</v>
      </c>
      <c r="R46" s="115">
        <f t="shared" si="11"/>
        <v>2.8011709074532765</v>
      </c>
      <c r="S46" s="114">
        <f t="shared" si="11"/>
        <v>2.7842611222892915</v>
      </c>
      <c r="T46" s="114">
        <f t="shared" si="12"/>
        <v>2.7951002227171493</v>
      </c>
      <c r="U46" s="115"/>
      <c r="V46" s="115"/>
      <c r="W46" s="116">
        <f>'OEP RAW Data'!C96+'OEP RAW Data'!D96</f>
        <v>3852</v>
      </c>
      <c r="X46" s="116">
        <f>W46+'OEP RAW Data'!E96</f>
        <v>3967</v>
      </c>
      <c r="Y46" s="116">
        <f>X46+'OEP RAW Data'!F96</f>
        <v>4125</v>
      </c>
      <c r="Z46" s="116">
        <f>Y46+'OEP RAW Data'!G96</f>
        <v>4244</v>
      </c>
      <c r="AA46" s="116">
        <f>Z46+'OEP RAW Data'!H96</f>
        <v>4327</v>
      </c>
      <c r="AB46" s="116">
        <f>AA46+'OEP RAW Data'!I96</f>
        <v>4371</v>
      </c>
      <c r="AC46" s="116">
        <f>AB46+'OEP RAW Data'!J96</f>
        <v>4411</v>
      </c>
      <c r="AD46" s="116">
        <f>AC46+'OEP RAW Data'!K96</f>
        <v>4441</v>
      </c>
      <c r="AE46" s="116">
        <f>AD46+'OEP RAW Data'!L96</f>
        <v>4473</v>
      </c>
      <c r="AF46" s="116">
        <f>AE46+'OEP RAW Data'!M96</f>
        <v>4490</v>
      </c>
      <c r="AI46" s="190"/>
      <c r="AK46" s="142">
        <v>8090</v>
      </c>
      <c r="AL46" s="142">
        <v>9408</v>
      </c>
      <c r="AM46" s="143">
        <v>10914</v>
      </c>
      <c r="AN46" s="144">
        <v>12448</v>
      </c>
      <c r="AO46" s="163">
        <v>12440</v>
      </c>
      <c r="AP46" s="163">
        <v>12454</v>
      </c>
      <c r="AQ46" s="142">
        <v>12550</v>
      </c>
      <c r="AR46" s="142"/>
      <c r="AT46" s="122">
        <f t="shared" si="14"/>
        <v>589</v>
      </c>
      <c r="AU46" s="123">
        <f t="shared" si="15"/>
        <v>2.0534720843431442E-2</v>
      </c>
      <c r="AV46" s="118"/>
      <c r="AW46" s="118">
        <f t="shared" si="8"/>
        <v>7.9755165470845046E-3</v>
      </c>
      <c r="AX46" s="119"/>
      <c r="AY46" s="119"/>
    </row>
    <row r="47" spans="1:51" s="120" customFormat="1" ht="14.5" customHeight="1">
      <c r="A47" s="110" t="str">
        <f>'OEP RAW Data'!A97</f>
        <v>Salem</v>
      </c>
      <c r="B47" s="108">
        <v>1</v>
      </c>
      <c r="C47" s="108" t="s">
        <v>131</v>
      </c>
      <c r="D47" s="109">
        <v>27</v>
      </c>
      <c r="E47" s="108" t="s">
        <v>23</v>
      </c>
      <c r="F47" s="108" t="s">
        <v>21</v>
      </c>
      <c r="G47" s="111">
        <v>8425</v>
      </c>
      <c r="H47" s="111">
        <v>9897</v>
      </c>
      <c r="I47" s="112">
        <f>'OEP RAW Data'!C97</f>
        <v>10866</v>
      </c>
      <c r="J47" s="112">
        <f>'OEP RAW Data'!N97</f>
        <v>11810</v>
      </c>
      <c r="K47" s="113">
        <f t="shared" si="0"/>
        <v>1.6233169604148223E-2</v>
      </c>
      <c r="L47" s="113">
        <f t="shared" si="13"/>
        <v>9.3844571740149263E-3</v>
      </c>
      <c r="M47" s="271">
        <f t="shared" si="9"/>
        <v>8.365595871033138E-3</v>
      </c>
      <c r="N47" s="114">
        <f t="shared" si="2"/>
        <v>2.8633827893175074</v>
      </c>
      <c r="O47" s="114">
        <f t="shared" si="3"/>
        <v>2.601394361927857</v>
      </c>
      <c r="P47" s="114">
        <f t="shared" si="4"/>
        <v>2.5593590677348872</v>
      </c>
      <c r="Q47" s="115">
        <f t="shared" si="10"/>
        <v>2.4763838249917138</v>
      </c>
      <c r="R47" s="115">
        <f t="shared" si="11"/>
        <v>2.4560112452455765</v>
      </c>
      <c r="S47" s="114">
        <f t="shared" si="11"/>
        <v>2.4400495458298925</v>
      </c>
      <c r="T47" s="114">
        <f t="shared" si="12"/>
        <v>2.4405104981473857</v>
      </c>
      <c r="U47" s="115"/>
      <c r="V47" s="115"/>
      <c r="W47" s="116">
        <f>'OEP RAW Data'!C97+'OEP RAW Data'!D97</f>
        <v>10984</v>
      </c>
      <c r="X47" s="116">
        <f>W47+'OEP RAW Data'!E97</f>
        <v>11120</v>
      </c>
      <c r="Y47" s="116">
        <f>X47+'OEP RAW Data'!F97</f>
        <v>11213</v>
      </c>
      <c r="Z47" s="116">
        <f>Y47+'OEP RAW Data'!G97</f>
        <v>11637</v>
      </c>
      <c r="AA47" s="116">
        <f>Z47+'OEP RAW Data'!H97</f>
        <v>11889</v>
      </c>
      <c r="AB47" s="116">
        <f>AA47+'OEP RAW Data'!I97</f>
        <v>12010</v>
      </c>
      <c r="AC47" s="116">
        <f>AB47+'OEP RAW Data'!J97</f>
        <v>12068</v>
      </c>
      <c r="AD47" s="116">
        <f>AC47+'OEP RAW Data'!K97</f>
        <v>12094</v>
      </c>
      <c r="AE47" s="116">
        <f>AD47+'OEP RAW Data'!L97</f>
        <v>12110</v>
      </c>
      <c r="AF47" s="116">
        <f>AE47+'OEP RAW Data'!M97</f>
        <v>12145</v>
      </c>
      <c r="AI47" s="190"/>
      <c r="AK47" s="142">
        <v>24124</v>
      </c>
      <c r="AL47" s="142">
        <v>25746</v>
      </c>
      <c r="AM47" s="143">
        <v>28112</v>
      </c>
      <c r="AN47" s="144">
        <v>29885</v>
      </c>
      <c r="AO47" s="163">
        <v>29703</v>
      </c>
      <c r="AP47" s="163">
        <v>29549</v>
      </c>
      <c r="AQ47" s="142">
        <v>29640</v>
      </c>
      <c r="AR47" s="142"/>
      <c r="AT47" s="122">
        <f t="shared" si="14"/>
        <v>1110</v>
      </c>
      <c r="AU47" s="123">
        <f t="shared" si="15"/>
        <v>1.3847832790618186E-2</v>
      </c>
      <c r="AV47" s="118"/>
      <c r="AW47" s="118">
        <f t="shared" si="8"/>
        <v>3.4909922484258615E-3</v>
      </c>
      <c r="AX47" s="119"/>
      <c r="AY47" s="119"/>
    </row>
    <row r="48" spans="1:51" s="120" customFormat="1" ht="14.5" customHeight="1">
      <c r="A48" s="110" t="str">
        <f>'OEP RAW Data'!A98</f>
        <v>Windham</v>
      </c>
      <c r="B48" s="108">
        <v>1</v>
      </c>
      <c r="C48" s="108" t="s">
        <v>131</v>
      </c>
      <c r="D48" s="109">
        <v>22</v>
      </c>
      <c r="E48" s="108" t="s">
        <v>23</v>
      </c>
      <c r="F48" s="108" t="s">
        <v>21</v>
      </c>
      <c r="G48" s="111">
        <v>1726</v>
      </c>
      <c r="H48" s="111">
        <v>3327</v>
      </c>
      <c r="I48" s="112">
        <f>'OEP RAW Data'!C98</f>
        <v>3906</v>
      </c>
      <c r="J48" s="112">
        <f>'OEP RAW Data'!N98</f>
        <v>5164</v>
      </c>
      <c r="K48" s="113">
        <f t="shared" si="0"/>
        <v>6.7827745385390603E-2</v>
      </c>
      <c r="L48" s="113">
        <f t="shared" si="13"/>
        <v>1.6173684179569436E-2</v>
      </c>
      <c r="M48" s="271">
        <f t="shared" si="9"/>
        <v>2.8313173430003502E-2</v>
      </c>
      <c r="N48" s="114">
        <f t="shared" si="2"/>
        <v>3.2815758980301273</v>
      </c>
      <c r="O48" s="114">
        <f t="shared" si="3"/>
        <v>2.7051397655545535</v>
      </c>
      <c r="P48" s="114">
        <f t="shared" ref="P48:P53" si="16">AM48/W48</f>
        <v>2.5711884753901559</v>
      </c>
      <c r="Q48" s="115">
        <f t="shared" si="10"/>
        <v>2.6116988176726821</v>
      </c>
      <c r="R48" s="115">
        <f t="shared" ref="R48:S53" si="17">AO48/AD48</f>
        <v>2.580264496439471</v>
      </c>
      <c r="S48" s="114">
        <f t="shared" si="17"/>
        <v>2.5826787512588116</v>
      </c>
      <c r="T48" s="114">
        <f t="shared" si="12"/>
        <v>2.5985999999999998</v>
      </c>
      <c r="U48" s="115"/>
      <c r="V48" s="115"/>
      <c r="W48" s="116">
        <f>'OEP RAW Data'!C98+'OEP RAW Data'!D98</f>
        <v>4165</v>
      </c>
      <c r="X48" s="116">
        <f>W48+'OEP RAW Data'!E98</f>
        <v>4331</v>
      </c>
      <c r="Y48" s="116">
        <f>X48+'OEP RAW Data'!F98</f>
        <v>4434</v>
      </c>
      <c r="Z48" s="116">
        <f>Y48+'OEP RAW Data'!G98</f>
        <v>4548</v>
      </c>
      <c r="AA48" s="116">
        <f>Z48+'OEP RAW Data'!H98</f>
        <v>4665</v>
      </c>
      <c r="AB48" s="116">
        <f>AA48+'OEP RAW Data'!I98</f>
        <v>4737</v>
      </c>
      <c r="AC48" s="116">
        <f>AB48+'OEP RAW Data'!J98</f>
        <v>4821</v>
      </c>
      <c r="AD48" s="116">
        <f>AC48+'OEP RAW Data'!K98</f>
        <v>4915</v>
      </c>
      <c r="AE48" s="116">
        <f>AD48+'OEP RAW Data'!L98</f>
        <v>4965</v>
      </c>
      <c r="AF48" s="116">
        <f>AE48+'OEP RAW Data'!M98</f>
        <v>5000</v>
      </c>
      <c r="AI48" s="190"/>
      <c r="AK48" s="142">
        <v>5664</v>
      </c>
      <c r="AL48" s="142">
        <v>9000</v>
      </c>
      <c r="AM48" s="143">
        <v>10709</v>
      </c>
      <c r="AN48" s="144">
        <v>12591</v>
      </c>
      <c r="AO48" s="163">
        <v>12682</v>
      </c>
      <c r="AP48" s="163">
        <v>12823</v>
      </c>
      <c r="AQ48" s="142">
        <v>12993</v>
      </c>
      <c r="AR48" s="142"/>
      <c r="AT48" s="117">
        <f>AD48-W48</f>
        <v>750</v>
      </c>
      <c r="AU48" s="118">
        <f>(AD48/W48)^(1/7)-1</f>
        <v>2.3935605833214746E-2</v>
      </c>
      <c r="AV48" s="118"/>
      <c r="AW48" s="118">
        <f t="shared" si="8"/>
        <v>1.8615003436988964E-2</v>
      </c>
      <c r="AX48" s="119"/>
      <c r="AY48" s="119"/>
    </row>
    <row r="49" spans="1:51" s="120" customFormat="1" ht="14.5" customHeight="1">
      <c r="A49" s="532" t="str">
        <f>'OEP RAW Data'!A99</f>
        <v>CEDS Western Towns Totals:</v>
      </c>
      <c r="B49" s="533">
        <v>0</v>
      </c>
      <c r="C49" s="533" t="s">
        <v>131</v>
      </c>
      <c r="D49" s="533"/>
      <c r="E49" s="533" t="s">
        <v>53</v>
      </c>
      <c r="F49" s="533"/>
      <c r="G49" s="534">
        <f>SUM(G40:G48)</f>
        <v>59924</v>
      </c>
      <c r="H49" s="534">
        <f>SUM(H40:H48)</f>
        <v>84995</v>
      </c>
      <c r="I49" s="534">
        <f>'OEP RAW Data'!C99</f>
        <v>93865</v>
      </c>
      <c r="J49" s="538">
        <f>'OEP RAW Data'!N99</f>
        <v>102730</v>
      </c>
      <c r="K49" s="535">
        <f t="shared" si="0"/>
        <v>3.5569517523601268E-2</v>
      </c>
      <c r="L49" s="535">
        <f t="shared" si="13"/>
        <v>9.9759461278396966E-3</v>
      </c>
      <c r="M49" s="539">
        <f t="shared" si="9"/>
        <v>9.0655057743500578E-3</v>
      </c>
      <c r="N49" s="536">
        <f t="shared" si="2"/>
        <v>2.8668646952806887</v>
      </c>
      <c r="O49" s="536">
        <f t="shared" si="3"/>
        <v>2.5931172421907172</v>
      </c>
      <c r="P49" s="536">
        <f t="shared" si="16"/>
        <v>2.6182284656796768</v>
      </c>
      <c r="Q49" s="536">
        <f>AM49/AC49</f>
        <v>2.4533138910509669</v>
      </c>
      <c r="R49" s="536">
        <f t="shared" si="17"/>
        <v>2.5631266645777848</v>
      </c>
      <c r="S49" s="536">
        <f t="shared" si="17"/>
        <v>2.5319661185460998</v>
      </c>
      <c r="T49" s="536">
        <f t="shared" si="12"/>
        <v>2.537398650288877</v>
      </c>
      <c r="U49" s="536"/>
      <c r="V49" s="536"/>
      <c r="W49" s="537">
        <f>'OEP RAW Data'!C99+'OEP RAW Data'!D99</f>
        <v>95104</v>
      </c>
      <c r="X49" s="537">
        <f>W49+'OEP RAW Data'!E99</f>
        <v>96203</v>
      </c>
      <c r="Y49" s="537">
        <f>X49+'OEP RAW Data'!F99</f>
        <v>97116</v>
      </c>
      <c r="Z49" s="537">
        <f>Y49+'OEP RAW Data'!G99</f>
        <v>98650</v>
      </c>
      <c r="AA49" s="537">
        <f>Z49+'OEP RAW Data'!H99</f>
        <v>99844</v>
      </c>
      <c r="AB49" s="537">
        <f>AA49+'OEP RAW Data'!I99</f>
        <v>100773</v>
      </c>
      <c r="AC49" s="537">
        <f>AB49+'OEP RAW Data'!J99</f>
        <v>101497</v>
      </c>
      <c r="AD49" s="537">
        <f>AC49+'OEP RAW Data'!K99</f>
        <v>102128</v>
      </c>
      <c r="AE49" s="537">
        <f>AD49+'OEP RAW Data'!L99</f>
        <v>102593</v>
      </c>
      <c r="AF49" s="537">
        <f>AE49+'OEP RAW Data'!M99</f>
        <v>102985</v>
      </c>
      <c r="AG49" s="126"/>
      <c r="AH49" s="126"/>
      <c r="AI49" s="191"/>
      <c r="AJ49" s="126"/>
      <c r="AK49" s="145">
        <f>SUM(AK40:AK48)</f>
        <v>171794</v>
      </c>
      <c r="AL49" s="145">
        <f>SUM(AL40:AL48)</f>
        <v>220402</v>
      </c>
      <c r="AM49" s="145">
        <f>SUM(AM40:AM48)</f>
        <v>249004</v>
      </c>
      <c r="AN49" s="146">
        <v>101439</v>
      </c>
      <c r="AO49" s="166">
        <f>SUM(AO40:AO48)</f>
        <v>261767</v>
      </c>
      <c r="AP49" s="166">
        <f>SUM(AP40:AP48)</f>
        <v>259762</v>
      </c>
      <c r="AQ49" s="145">
        <v>261314</v>
      </c>
      <c r="AR49" s="145"/>
      <c r="AS49" s="126"/>
      <c r="AT49" s="122">
        <f>AD49-W49</f>
        <v>7024</v>
      </c>
      <c r="AU49" s="123">
        <f>(AD49/W49)^(1/7)-1</f>
        <v>1.0231400606155905E-2</v>
      </c>
      <c r="AV49" s="123"/>
      <c r="AW49" s="118">
        <f t="shared" si="8"/>
        <v>6.7005820705550168E-3</v>
      </c>
      <c r="AX49" s="119"/>
      <c r="AY49" s="119"/>
    </row>
    <row r="50" spans="1:51" s="126" customFormat="1" ht="14.5" customHeight="1">
      <c r="A50" s="528" t="s">
        <v>153</v>
      </c>
      <c r="B50" s="462"/>
      <c r="C50" s="462"/>
      <c r="D50" s="462"/>
      <c r="E50" s="462"/>
      <c r="F50" s="462"/>
      <c r="G50" s="529">
        <f>SUM(G49,G39,G21)</f>
        <v>106256</v>
      </c>
      <c r="H50" s="529">
        <f>SUM(H49,H39,H21)</f>
        <v>154936</v>
      </c>
      <c r="I50" s="529">
        <f>SUM(I49,I39,I21)</f>
        <v>171663</v>
      </c>
      <c r="J50" s="529">
        <f>SUM(J49,J39,J21)</f>
        <v>190417</v>
      </c>
      <c r="K50" s="530">
        <f t="shared" si="0"/>
        <v>3.8436363530396367E-2</v>
      </c>
      <c r="L50" s="530">
        <f t="shared" si="13"/>
        <v>1.0304845370339377E-2</v>
      </c>
      <c r="M50" s="273">
        <f t="shared" si="9"/>
        <v>1.04222523852886E-2</v>
      </c>
      <c r="N50" s="195">
        <f t="shared" si="2"/>
        <v>0</v>
      </c>
      <c r="O50" s="195">
        <f t="shared" si="3"/>
        <v>0</v>
      </c>
      <c r="P50" s="195">
        <f t="shared" si="16"/>
        <v>2.4681079282772544</v>
      </c>
      <c r="Q50" s="195">
        <f>AM50/AC50</f>
        <v>2.292017343873181</v>
      </c>
      <c r="R50" s="195">
        <f t="shared" si="17"/>
        <v>2.4166935752814815</v>
      </c>
      <c r="S50" s="195">
        <f t="shared" si="17"/>
        <v>2.3977343346780566</v>
      </c>
      <c r="T50" s="195">
        <f t="shared" si="12"/>
        <v>2.3995844766346806</v>
      </c>
      <c r="U50" s="195"/>
      <c r="V50" s="195"/>
      <c r="W50" s="121">
        <f>'OEP RAW Data'!C100+'OEP RAW Data'!D100</f>
        <v>174338</v>
      </c>
      <c r="X50" s="121">
        <f>W50+'OEP RAW Data'!E100</f>
        <v>176558</v>
      </c>
      <c r="Y50" s="121">
        <f>X50+'OEP RAW Data'!F100</f>
        <v>178759</v>
      </c>
      <c r="Z50" s="121">
        <f>Y50+'OEP RAW Data'!G100</f>
        <v>181627</v>
      </c>
      <c r="AA50" s="121">
        <f>Z50+'OEP RAW Data'!H100</f>
        <v>184205</v>
      </c>
      <c r="AB50" s="121">
        <f>AA50+'OEP RAW Data'!I100</f>
        <v>186362</v>
      </c>
      <c r="AC50" s="121">
        <f>AB50+'OEP RAW Data'!J100</f>
        <v>187732</v>
      </c>
      <c r="AD50" s="121">
        <f>AC50+'OEP RAW Data'!K100</f>
        <v>188911</v>
      </c>
      <c r="AE50" s="121">
        <f>AD50+'OEP RAW Data'!L100</f>
        <v>189878</v>
      </c>
      <c r="AF50" s="121">
        <f>AE50+'OEP RAW Data'!M100</f>
        <v>190603</v>
      </c>
      <c r="AG50" s="172"/>
      <c r="AH50" s="172"/>
      <c r="AI50" s="192"/>
      <c r="AJ50" s="172"/>
      <c r="AK50" s="173"/>
      <c r="AL50" s="173"/>
      <c r="AM50" s="180">
        <f>SUM(AM21,AM39,AM49)</f>
        <v>430285</v>
      </c>
      <c r="AN50" s="174"/>
      <c r="AO50" s="375">
        <f>SUM(AO49,AO39,AO21)</f>
        <v>456540</v>
      </c>
      <c r="AP50" s="175">
        <f>SUM(AP49,AP39,AP21)</f>
        <v>455277</v>
      </c>
      <c r="AQ50" s="173">
        <v>457368</v>
      </c>
      <c r="AR50" s="173"/>
      <c r="AS50" s="172"/>
      <c r="AT50" s="176"/>
      <c r="AU50" s="177"/>
      <c r="AV50" s="177"/>
      <c r="AW50" s="178"/>
      <c r="AX50" s="125"/>
      <c r="AY50" s="125"/>
    </row>
    <row r="51" spans="1:51" s="172" customFormat="1" ht="14.5" customHeight="1">
      <c r="A51" s="528" t="str">
        <f>'OEP RAW Data'!A101</f>
        <v>Hillsborough County Totals:</v>
      </c>
      <c r="B51" s="462">
        <v>0</v>
      </c>
      <c r="C51" s="462" t="s">
        <v>132</v>
      </c>
      <c r="D51" s="462"/>
      <c r="E51" s="462" t="s">
        <v>132</v>
      </c>
      <c r="F51" s="462"/>
      <c r="G51" s="529">
        <v>101208</v>
      </c>
      <c r="H51" s="529">
        <v>135622</v>
      </c>
      <c r="I51" s="529">
        <f>'OEP RAW Data'!C101</f>
        <v>149961</v>
      </c>
      <c r="J51" s="531">
        <f>'OEP RAW Data'!N101</f>
        <v>166053</v>
      </c>
      <c r="K51" s="530">
        <f t="shared" si="0"/>
        <v>2.9701938135739514E-2</v>
      </c>
      <c r="L51" s="530">
        <f t="shared" si="13"/>
        <v>1.0101040153634111E-2</v>
      </c>
      <c r="M51" s="273">
        <f t="shared" si="9"/>
        <v>1.0245302798186362E-2</v>
      </c>
      <c r="N51" s="195">
        <f t="shared" si="2"/>
        <v>0</v>
      </c>
      <c r="O51" s="195">
        <f t="shared" si="3"/>
        <v>0</v>
      </c>
      <c r="P51" s="195">
        <f t="shared" si="16"/>
        <v>2.5083547938799571</v>
      </c>
      <c r="Q51" s="195">
        <f>AM51/AC51</f>
        <v>2.3289893714607208</v>
      </c>
      <c r="R51" s="195">
        <f t="shared" si="17"/>
        <v>2.4390654432764172</v>
      </c>
      <c r="S51" s="195">
        <f t="shared" si="17"/>
        <v>2.4261898278418204</v>
      </c>
      <c r="T51" s="195">
        <f t="shared" si="12"/>
        <v>2.4332422273305943</v>
      </c>
      <c r="U51" s="195"/>
      <c r="V51" s="195"/>
      <c r="W51" s="121">
        <f>'OEP RAW Data'!C101+'OEP RAW Data'!D101</f>
        <v>151829</v>
      </c>
      <c r="X51" s="121">
        <f>W51+'OEP RAW Data'!E101</f>
        <v>153597</v>
      </c>
      <c r="Y51" s="121">
        <f>X51+'OEP RAW Data'!F101</f>
        <v>156026</v>
      </c>
      <c r="Z51" s="121">
        <f>Y51+'OEP RAW Data'!G101</f>
        <v>158232</v>
      </c>
      <c r="AA51" s="121">
        <f>Z51+'OEP RAW Data'!H101</f>
        <v>160374</v>
      </c>
      <c r="AB51" s="121">
        <f>AA51+'OEP RAW Data'!I101</f>
        <v>162164</v>
      </c>
      <c r="AC51" s="121">
        <f>AB51+'OEP RAW Data'!J101</f>
        <v>163522</v>
      </c>
      <c r="AD51" s="121">
        <f>AC51+'OEP RAW Data'!K101</f>
        <v>164570</v>
      </c>
      <c r="AE51" s="121">
        <f>AD51+'OEP RAW Data'!L101</f>
        <v>165255</v>
      </c>
      <c r="AF51" s="121">
        <f>AE51+'OEP RAW Data'!M101</f>
        <v>165741</v>
      </c>
      <c r="AG51" s="188"/>
      <c r="AH51" s="188"/>
      <c r="AI51" s="193"/>
      <c r="AJ51" s="188"/>
      <c r="AK51" s="184"/>
      <c r="AL51" s="184"/>
      <c r="AM51" s="196">
        <v>380841</v>
      </c>
      <c r="AN51" s="186"/>
      <c r="AO51" s="164">
        <v>401397</v>
      </c>
      <c r="AP51" s="186">
        <v>400940</v>
      </c>
      <c r="AQ51" s="184">
        <v>403288</v>
      </c>
      <c r="AR51" s="184"/>
      <c r="AS51" s="188"/>
      <c r="AT51" s="181"/>
      <c r="AU51" s="182"/>
      <c r="AV51" s="182"/>
      <c r="AW51" s="178"/>
      <c r="AX51" s="179"/>
      <c r="AY51" s="179"/>
    </row>
    <row r="52" spans="1:51" s="188" customFormat="1" ht="14.25" customHeight="1">
      <c r="A52" s="528" t="str">
        <f>'OEP RAW Data'!A102</f>
        <v>Rockingham County Totals:</v>
      </c>
      <c r="B52" s="462">
        <v>0</v>
      </c>
      <c r="C52" s="462"/>
      <c r="D52" s="462"/>
      <c r="E52" s="462" t="s">
        <v>131</v>
      </c>
      <c r="F52" s="462"/>
      <c r="G52" s="529">
        <v>69375</v>
      </c>
      <c r="H52" s="529">
        <v>101773</v>
      </c>
      <c r="I52" s="531">
        <f>'OEP RAW Data'!C102</f>
        <v>113023</v>
      </c>
      <c r="J52" s="531">
        <f>'OEP RAW Data'!N102</f>
        <v>126709</v>
      </c>
      <c r="K52" s="530">
        <f t="shared" si="0"/>
        <v>3.9065578530273593E-2</v>
      </c>
      <c r="L52" s="530">
        <f t="shared" si="13"/>
        <v>1.0539806016414799E-2</v>
      </c>
      <c r="M52" s="273">
        <f t="shared" si="9"/>
        <v>1.1495752180498808E-2</v>
      </c>
      <c r="N52" s="195">
        <f>AK52/G52</f>
        <v>2.7437117117117116</v>
      </c>
      <c r="O52" s="195">
        <v>2.4</v>
      </c>
      <c r="P52" s="195">
        <f t="shared" si="16"/>
        <v>2.4099941783172731</v>
      </c>
      <c r="Q52" s="195">
        <f>AM52/AC52</f>
        <v>2.2213777140614615</v>
      </c>
      <c r="R52" s="195">
        <f t="shared" si="17"/>
        <v>2.3564239760494301</v>
      </c>
      <c r="S52" s="195">
        <f t="shared" si="17"/>
        <v>2.3405881467753304</v>
      </c>
      <c r="T52" s="195">
        <f t="shared" si="12"/>
        <v>2.350043017372704</v>
      </c>
      <c r="U52" s="195"/>
      <c r="V52" s="195"/>
      <c r="W52" s="121">
        <f>'OEP RAW Data'!C102+'OEP RAW Data'!D102</f>
        <v>115087</v>
      </c>
      <c r="X52" s="121">
        <f>W52+'OEP RAW Data'!E102</f>
        <v>116663</v>
      </c>
      <c r="Y52" s="121">
        <f>X52+'OEP RAW Data'!F102</f>
        <v>118242</v>
      </c>
      <c r="Z52" s="121">
        <f>Y52+'OEP RAW Data'!G102</f>
        <v>120313</v>
      </c>
      <c r="AA52" s="121">
        <f>Z52+'OEP RAW Data'!H102</f>
        <v>122332</v>
      </c>
      <c r="AB52" s="121">
        <f>AA52+'OEP RAW Data'!I102</f>
        <v>123915</v>
      </c>
      <c r="AC52" s="121">
        <f>AB52+'OEP RAW Data'!J102</f>
        <v>124859</v>
      </c>
      <c r="AD52" s="121">
        <f>AC52+'OEP RAW Data'!K102</f>
        <v>125592</v>
      </c>
      <c r="AE52" s="121">
        <f>AD52+'OEP RAW Data'!L102</f>
        <v>126261</v>
      </c>
      <c r="AF52" s="121">
        <f>AE52+'OEP RAW Data'!M102</f>
        <v>126693</v>
      </c>
      <c r="AG52" s="183"/>
      <c r="AH52" s="183"/>
      <c r="AI52" s="194"/>
      <c r="AJ52" s="183"/>
      <c r="AK52" s="184">
        <v>190345</v>
      </c>
      <c r="AL52" s="184">
        <v>245845</v>
      </c>
      <c r="AM52" s="185">
        <v>277359</v>
      </c>
      <c r="AN52" s="186">
        <v>296565</v>
      </c>
      <c r="AO52" s="164">
        <v>295948</v>
      </c>
      <c r="AP52" s="186">
        <v>295525</v>
      </c>
      <c r="AQ52" s="184">
        <v>297734</v>
      </c>
      <c r="AR52" s="184"/>
      <c r="AS52" s="183"/>
      <c r="AT52" s="181">
        <f>AD52-W52</f>
        <v>10505</v>
      </c>
      <c r="AU52" s="182">
        <f>(AD52/W52)^(1/7)-1</f>
        <v>1.2556781675669537E-2</v>
      </c>
      <c r="AV52" s="182"/>
      <c r="AW52" s="182">
        <f>(AD52/AB52)^(1/2)-1</f>
        <v>6.7439945309579752E-3</v>
      </c>
      <c r="AX52" s="189"/>
      <c r="AY52" s="189"/>
    </row>
    <row r="53" spans="1:51" s="183" customFormat="1" ht="14.5" customHeight="1">
      <c r="A53" s="528" t="str">
        <f>'OEP RAW Data'!A103</f>
        <v>State of NH Totals:</v>
      </c>
      <c r="B53" s="462">
        <v>0</v>
      </c>
      <c r="C53" s="462"/>
      <c r="D53" s="462"/>
      <c r="E53" s="462" t="s">
        <v>134</v>
      </c>
      <c r="F53" s="462"/>
      <c r="G53" s="529">
        <v>349001</v>
      </c>
      <c r="H53" s="529">
        <v>503541</v>
      </c>
      <c r="I53" s="531">
        <f>'OEP RAW Data'!C103</f>
        <v>546524</v>
      </c>
      <c r="J53" s="531">
        <f>'OEP RAW Data'!N103</f>
        <v>614754</v>
      </c>
      <c r="K53" s="530">
        <f t="shared" si="0"/>
        <v>3.7339264285494833E-2</v>
      </c>
      <c r="L53" s="530">
        <f t="shared" si="13"/>
        <v>8.2249489217078864E-3</v>
      </c>
      <c r="M53" s="273">
        <f t="shared" si="9"/>
        <v>1.1833869210773784E-2</v>
      </c>
      <c r="N53" s="195">
        <f>AK53/G53</f>
        <v>2.6374566261987789</v>
      </c>
      <c r="O53" s="195">
        <f>AL53/H53</f>
        <v>2.2029030406660035</v>
      </c>
      <c r="P53" s="195">
        <f t="shared" si="16"/>
        <v>2.2299609434221068</v>
      </c>
      <c r="Q53" s="195">
        <f>AM53/AC53</f>
        <v>2.0530634355143169</v>
      </c>
      <c r="R53" s="195">
        <f t="shared" si="17"/>
        <v>2.1693190647677838</v>
      </c>
      <c r="S53" s="195">
        <f t="shared" si="17"/>
        <v>2.1583595810648672</v>
      </c>
      <c r="T53" s="195">
        <f t="shared" si="12"/>
        <v>2.1663948944995166</v>
      </c>
      <c r="U53" s="195"/>
      <c r="V53" s="195"/>
      <c r="W53" s="121">
        <f>'OEP RAW Data'!C103+'OEP RAW Data'!D103</f>
        <v>554068</v>
      </c>
      <c r="X53" s="121">
        <f>W53+'OEP RAW Data'!E103</f>
        <v>561147</v>
      </c>
      <c r="Y53" s="121">
        <f>X53+'OEP RAW Data'!F103</f>
        <v>570045</v>
      </c>
      <c r="Z53" s="121">
        <f>Y53+'OEP RAW Data'!G103</f>
        <v>579308</v>
      </c>
      <c r="AA53" s="121">
        <f>Z53+'OEP RAW Data'!H103</f>
        <v>588378</v>
      </c>
      <c r="AB53" s="121">
        <f>AA53+'OEP RAW Data'!I103</f>
        <v>596080</v>
      </c>
      <c r="AC53" s="121">
        <f>AB53+'OEP RAW Data'!J103</f>
        <v>601808</v>
      </c>
      <c r="AD53" s="121">
        <f>AC53+'OEP RAW Data'!K103</f>
        <v>606181</v>
      </c>
      <c r="AE53" s="121">
        <f>AD53+'OEP RAW Data'!L103</f>
        <v>609259</v>
      </c>
      <c r="AF53" s="121">
        <f>AE53+'OEP RAW Data'!M103</f>
        <v>611419</v>
      </c>
      <c r="AI53" s="194"/>
      <c r="AK53" s="184">
        <v>920475</v>
      </c>
      <c r="AL53" s="184">
        <v>1109252</v>
      </c>
      <c r="AM53" s="185">
        <v>1235550</v>
      </c>
      <c r="AN53" s="186">
        <v>1315000</v>
      </c>
      <c r="AO53" s="376">
        <v>1315000</v>
      </c>
      <c r="AP53" s="186">
        <v>1315000</v>
      </c>
      <c r="AQ53" s="184">
        <v>1324575</v>
      </c>
      <c r="AR53" s="184"/>
      <c r="AT53" s="181">
        <f>AD53-W53</f>
        <v>52113</v>
      </c>
      <c r="AU53" s="182">
        <f>(AD53/W53)^(1/7)-1</f>
        <v>1.2924407200443966E-2</v>
      </c>
      <c r="AV53" s="182"/>
      <c r="AW53" s="182">
        <f>(AD53/AB53)^(1/2)-1</f>
        <v>8.4372622949673293E-3</v>
      </c>
      <c r="AX53" s="187"/>
      <c r="AY53" s="187"/>
    </row>
    <row r="54" spans="1:51" s="183" customFormat="1" ht="14.5" customHeight="1">
      <c r="A54" s="23"/>
      <c r="B54" s="11"/>
      <c r="C54" s="11"/>
      <c r="D54" s="11"/>
      <c r="E54" s="11"/>
      <c r="F54" s="11"/>
      <c r="G54" s="24"/>
      <c r="H54" s="24"/>
      <c r="I54" s="25"/>
      <c r="J54" s="25"/>
      <c r="K54" s="26"/>
      <c r="L54" s="26"/>
      <c r="M54" s="27"/>
      <c r="N54" s="28"/>
      <c r="O54" s="28"/>
      <c r="P54" s="28"/>
      <c r="Q54" s="28"/>
      <c r="R54" s="28"/>
      <c r="S54" s="28"/>
      <c r="T54" s="28"/>
      <c r="U54" s="28"/>
      <c r="V54" s="28"/>
      <c r="W54" s="25"/>
      <c r="X54" s="25"/>
      <c r="Y54" s="25"/>
      <c r="Z54" s="25"/>
      <c r="AA54" s="25"/>
      <c r="AB54" s="25"/>
      <c r="AC54" s="52"/>
      <c r="AD54" s="52"/>
      <c r="AE54" s="11"/>
      <c r="AF54" s="11"/>
      <c r="AG54" s="11"/>
      <c r="AH54" s="11"/>
      <c r="AI54" s="11"/>
      <c r="AJ54" s="11"/>
      <c r="AK54" s="23"/>
      <c r="AL54" s="23"/>
      <c r="AM54" s="19"/>
      <c r="AN54" s="23"/>
      <c r="AO54" s="23"/>
      <c r="AP54" s="23"/>
      <c r="AQ54" s="23"/>
      <c r="AR54" s="23"/>
      <c r="AS54" s="11"/>
      <c r="AT54" s="29"/>
      <c r="AU54" s="30"/>
      <c r="AV54" s="30"/>
      <c r="AW54" s="30"/>
      <c r="AX54" s="187"/>
      <c r="AY54" s="187"/>
    </row>
    <row r="55" spans="1:51" s="11" customFormat="1" ht="14">
      <c r="A55" s="104" t="s">
        <v>65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31"/>
      <c r="AB55" s="31"/>
      <c r="AC55" s="31"/>
      <c r="AD55" s="31"/>
      <c r="AE55"/>
      <c r="AF55"/>
      <c r="AG55"/>
      <c r="AH55"/>
      <c r="AI55"/>
      <c r="AJ55"/>
      <c r="AK55" s="147"/>
      <c r="AL55" s="147"/>
      <c r="AM55" s="147"/>
      <c r="AN55" s="132"/>
      <c r="AO55" s="132"/>
      <c r="AP55" s="132"/>
      <c r="AQ55" s="132"/>
      <c r="AR55" s="132"/>
      <c r="AS55" s="7"/>
      <c r="AT55" s="9"/>
      <c r="AU55" s="9"/>
      <c r="AV55" s="9"/>
      <c r="AW55" s="9"/>
      <c r="AX55" s="21"/>
      <c r="AY55" s="21"/>
    </row>
    <row r="56" spans="1:51" ht="12.75" customHeight="1">
      <c r="A56" s="896" t="s">
        <v>182</v>
      </c>
      <c r="B56" s="897"/>
      <c r="C56" s="897"/>
      <c r="D56" s="897"/>
      <c r="E56" s="897"/>
      <c r="F56" s="897"/>
      <c r="G56" s="897"/>
      <c r="H56" s="897"/>
      <c r="I56" s="897"/>
      <c r="J56" s="897"/>
      <c r="K56" s="897"/>
      <c r="L56" s="897"/>
      <c r="M56" s="897"/>
      <c r="N56" s="897"/>
      <c r="O56" s="897"/>
      <c r="P56" s="897"/>
      <c r="Q56" s="897"/>
      <c r="R56" s="897"/>
      <c r="S56" s="897"/>
      <c r="T56" s="897"/>
      <c r="U56" s="897"/>
      <c r="V56" s="897"/>
      <c r="W56" s="897"/>
      <c r="X56" s="897"/>
      <c r="Y56" s="897"/>
      <c r="Z56" s="897"/>
      <c r="AA56" s="33"/>
      <c r="AB56" s="33"/>
      <c r="AC56" s="33"/>
      <c r="AD56" s="33"/>
      <c r="AK56" s="147"/>
      <c r="AL56" s="147"/>
      <c r="AM56" s="147"/>
      <c r="AT56" s="9"/>
      <c r="AX56" s="6"/>
      <c r="AY56" s="6"/>
    </row>
    <row r="57" spans="1:51">
      <c r="A57" s="104"/>
      <c r="B57" s="105"/>
      <c r="C57" s="105"/>
      <c r="D57" s="105"/>
      <c r="E57" s="105"/>
      <c r="F57" s="105"/>
      <c r="G57" s="106"/>
      <c r="H57" s="106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7"/>
      <c r="X57" s="107"/>
      <c r="Y57" s="107"/>
      <c r="Z57" s="107"/>
      <c r="AA57" s="35"/>
      <c r="AB57" s="35"/>
      <c r="AC57" s="35"/>
      <c r="AD57" s="35"/>
      <c r="AK57" s="147"/>
      <c r="AL57" s="147"/>
      <c r="AM57" s="147"/>
      <c r="AT57" s="9"/>
      <c r="AX57" s="6"/>
      <c r="AY57" s="6"/>
    </row>
    <row r="58" spans="1:51" ht="14" customHeight="1">
      <c r="A58" s="31"/>
      <c r="B58" s="32"/>
      <c r="C58" s="32"/>
      <c r="D58" s="32"/>
      <c r="E58" s="32"/>
      <c r="F58" s="32"/>
      <c r="G58" s="34"/>
      <c r="H58" s="34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5"/>
      <c r="X58" s="35"/>
      <c r="Y58" s="35"/>
      <c r="Z58" s="35"/>
      <c r="AA58" s="35"/>
      <c r="AB58" s="35"/>
      <c r="AC58" s="35"/>
      <c r="AD58" s="35"/>
      <c r="AK58" s="147"/>
      <c r="AL58" s="147"/>
      <c r="AM58" s="147"/>
      <c r="AT58" s="9"/>
      <c r="AX58" s="6"/>
      <c r="AY58" s="6"/>
    </row>
    <row r="59" spans="1:51">
      <c r="A59" s="31"/>
      <c r="B59" s="32"/>
      <c r="C59" s="32"/>
      <c r="D59" s="32"/>
      <c r="E59" s="32"/>
      <c r="F59" s="32"/>
      <c r="G59" s="34"/>
      <c r="H59" s="34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5"/>
      <c r="X59" s="35"/>
      <c r="Y59" s="35"/>
      <c r="Z59" s="35"/>
      <c r="AA59" s="35"/>
      <c r="AB59" s="35"/>
      <c r="AC59" s="35"/>
      <c r="AD59" s="35"/>
      <c r="AK59" s="147"/>
      <c r="AL59" s="147"/>
      <c r="AM59" s="147"/>
      <c r="AT59" s="9"/>
      <c r="AX59" s="6"/>
      <c r="AY59" s="6"/>
    </row>
    <row r="60" spans="1:51" ht="14" customHeight="1">
      <c r="A60" s="31"/>
      <c r="B60" s="32"/>
      <c r="C60" s="32"/>
      <c r="D60" s="32"/>
      <c r="E60" s="32"/>
      <c r="F60" s="32"/>
      <c r="G60" s="34"/>
      <c r="H60" s="34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5"/>
      <c r="X60" s="35"/>
      <c r="Y60" s="35"/>
      <c r="Z60" s="35"/>
      <c r="AA60" s="35"/>
      <c r="AB60" s="35"/>
      <c r="AC60" s="35"/>
      <c r="AD60" s="35"/>
      <c r="AK60" s="147"/>
      <c r="AL60" s="147"/>
      <c r="AM60" s="147"/>
      <c r="AT60" s="9"/>
      <c r="AX60" s="6"/>
      <c r="AY60" s="6"/>
    </row>
    <row r="61" spans="1:51" ht="14" customHeight="1">
      <c r="A61" s="31"/>
      <c r="B61" s="32"/>
      <c r="C61" s="32"/>
      <c r="D61" s="32"/>
      <c r="E61" s="32"/>
      <c r="F61" s="32"/>
      <c r="G61" s="34"/>
      <c r="H61" s="34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5"/>
      <c r="X61" s="35"/>
      <c r="Y61" s="35"/>
      <c r="Z61" s="35"/>
      <c r="AA61" s="35"/>
      <c r="AB61" s="35"/>
      <c r="AC61" s="35"/>
      <c r="AD61" s="35"/>
      <c r="AK61" s="147"/>
      <c r="AL61" s="147"/>
      <c r="AM61" s="147"/>
      <c r="AT61" s="9"/>
      <c r="AX61" s="6"/>
      <c r="AY61" s="6"/>
    </row>
    <row r="62" spans="1:51" ht="14" customHeight="1">
      <c r="AX62" s="6"/>
      <c r="AY62" s="6"/>
    </row>
    <row r="63" spans="1:51">
      <c r="N63" s="7"/>
      <c r="O63" s="7"/>
      <c r="P63" s="6"/>
      <c r="Q63" s="6"/>
      <c r="R63" s="6"/>
      <c r="S63" s="6"/>
      <c r="T63" s="6"/>
      <c r="U63" s="6"/>
      <c r="V63" s="6"/>
      <c r="AC63" s="8"/>
      <c r="AD63" s="9"/>
      <c r="AT63" s="9"/>
      <c r="AU63" s="7"/>
      <c r="AV63" s="7"/>
      <c r="AW63" s="7"/>
    </row>
    <row r="64" spans="1:51" ht="16">
      <c r="I64" s="36"/>
      <c r="J64" s="36"/>
      <c r="N64" s="7"/>
      <c r="O64" s="7"/>
      <c r="W64" s="36"/>
      <c r="X64" s="36"/>
      <c r="Y64" s="36"/>
      <c r="Z64" s="36"/>
      <c r="AA64" s="36"/>
      <c r="AB64" s="36"/>
      <c r="AC64" s="36"/>
      <c r="AD64" s="36"/>
      <c r="AT64" s="9"/>
      <c r="AU64" s="8"/>
      <c r="AV64" s="8"/>
      <c r="AW64" s="8"/>
    </row>
    <row r="65" spans="1:51">
      <c r="G65" s="7"/>
      <c r="H65" s="7"/>
      <c r="I65" s="7"/>
      <c r="J65" s="7"/>
      <c r="K65" s="7"/>
      <c r="L65" s="7"/>
      <c r="M65" s="7"/>
      <c r="N65" s="7"/>
      <c r="O65" s="7"/>
      <c r="W65" s="7"/>
      <c r="X65" s="7"/>
      <c r="Y65" s="7"/>
      <c r="Z65" s="7"/>
      <c r="AA65" s="7"/>
      <c r="AB65" s="7"/>
      <c r="AC65" s="7"/>
      <c r="AD65" s="7"/>
      <c r="AT65" s="9"/>
      <c r="AU65" s="8"/>
      <c r="AV65" s="8"/>
      <c r="AW65" s="8"/>
    </row>
    <row r="66" spans="1:51">
      <c r="G66" s="37"/>
      <c r="H66" s="7"/>
      <c r="I66" s="18"/>
      <c r="J66" s="18"/>
      <c r="K66" s="7"/>
      <c r="L66" s="7"/>
      <c r="M66" s="7"/>
      <c r="N66" s="7"/>
      <c r="O66" s="7"/>
      <c r="W66" s="18"/>
      <c r="X66" s="7"/>
      <c r="Y66" s="7"/>
      <c r="Z66" s="7"/>
      <c r="AA66" s="7"/>
      <c r="AB66" s="7"/>
      <c r="AC66" s="7"/>
      <c r="AD66" s="7"/>
      <c r="AT66" s="9"/>
      <c r="AU66" s="8"/>
      <c r="AV66" s="8"/>
      <c r="AW66" s="8"/>
    </row>
    <row r="67" spans="1:51" ht="14">
      <c r="G67" s="37"/>
      <c r="H67" s="7"/>
      <c r="I67" s="18"/>
      <c r="J67" s="18"/>
      <c r="K67" s="7"/>
      <c r="L67" s="7"/>
      <c r="M67" s="7"/>
      <c r="N67" s="7"/>
      <c r="O67" s="7"/>
      <c r="P67" s="11"/>
      <c r="Q67" s="11"/>
      <c r="R67" s="11"/>
      <c r="S67" s="11"/>
      <c r="T67" s="11"/>
      <c r="U67" s="11"/>
      <c r="V67" s="11"/>
      <c r="W67" s="18"/>
      <c r="X67" s="7"/>
      <c r="Y67" s="7"/>
      <c r="Z67" s="7"/>
      <c r="AA67" s="7"/>
      <c r="AB67" s="7"/>
      <c r="AC67" s="7"/>
      <c r="AD67" s="7"/>
      <c r="AK67" s="148"/>
      <c r="AL67" s="23"/>
      <c r="AT67" s="25"/>
      <c r="AU67" s="25"/>
      <c r="AV67" s="25"/>
      <c r="AW67" s="25"/>
    </row>
    <row r="68" spans="1:51" ht="17">
      <c r="A68" s="38"/>
      <c r="B68" s="39"/>
      <c r="C68" s="39"/>
      <c r="D68" s="39"/>
      <c r="E68" s="39"/>
      <c r="F68" s="39"/>
      <c r="G68" s="37"/>
      <c r="H68" s="7"/>
      <c r="I68" s="18"/>
      <c r="J68" s="18"/>
      <c r="K68" s="7"/>
      <c r="L68" s="7"/>
      <c r="M68" s="7"/>
      <c r="N68" s="7"/>
      <c r="O68" s="7"/>
      <c r="P68" s="11"/>
      <c r="Q68" s="11"/>
      <c r="R68" s="11"/>
      <c r="S68" s="11"/>
      <c r="T68" s="11"/>
      <c r="U68" s="11"/>
      <c r="V68" s="11"/>
      <c r="W68" s="18"/>
      <c r="X68" s="7"/>
      <c r="Y68" s="7"/>
      <c r="Z68" s="7"/>
      <c r="AA68" s="7"/>
      <c r="AB68" s="7"/>
      <c r="AC68" s="7"/>
      <c r="AD68" s="7"/>
      <c r="AK68" s="148"/>
      <c r="AL68" s="23"/>
      <c r="AT68" s="25"/>
      <c r="AU68" s="25"/>
      <c r="AV68" s="25"/>
      <c r="AW68" s="25"/>
      <c r="AX68" s="11"/>
      <c r="AY68" s="12"/>
    </row>
    <row r="69" spans="1:51" ht="17">
      <c r="A69" s="38"/>
      <c r="B69" s="39"/>
      <c r="C69" s="39"/>
      <c r="D69" s="39"/>
      <c r="E69" s="39"/>
      <c r="F69" s="39"/>
      <c r="G69" s="37"/>
      <c r="I69" s="18"/>
      <c r="J69" s="18"/>
      <c r="P69" s="12"/>
      <c r="Q69" s="12"/>
      <c r="R69" s="12"/>
      <c r="S69" s="12"/>
      <c r="T69" s="12"/>
      <c r="U69" s="12"/>
      <c r="V69" s="12"/>
      <c r="W69" s="18"/>
      <c r="X69" s="36"/>
      <c r="Y69" s="36"/>
      <c r="Z69" s="36"/>
      <c r="AA69" s="36"/>
      <c r="AB69" s="36"/>
      <c r="AC69" s="36"/>
      <c r="AD69" s="36"/>
      <c r="AK69" s="149"/>
      <c r="AL69" s="149"/>
      <c r="AT69" s="40"/>
      <c r="AU69" s="40"/>
      <c r="AV69" s="40"/>
      <c r="AW69" s="40"/>
      <c r="AX69" s="11"/>
      <c r="AY69" s="12"/>
    </row>
    <row r="70" spans="1:51" ht="17">
      <c r="A70" s="38"/>
      <c r="B70" s="39"/>
      <c r="C70" s="39"/>
      <c r="D70" s="39"/>
      <c r="E70" s="39"/>
      <c r="F70" s="39"/>
      <c r="G70" s="37"/>
      <c r="I70" s="18"/>
      <c r="J70" s="18"/>
      <c r="P70" s="17"/>
      <c r="Q70" s="17"/>
      <c r="R70" s="17"/>
      <c r="S70" s="17"/>
      <c r="T70" s="17"/>
      <c r="U70" s="17"/>
      <c r="V70" s="17"/>
      <c r="W70" s="18"/>
      <c r="X70" s="36"/>
      <c r="Y70" s="36"/>
      <c r="Z70" s="36"/>
      <c r="AA70" s="36"/>
      <c r="AB70" s="36"/>
      <c r="AC70" s="36"/>
      <c r="AD70" s="36"/>
      <c r="AL70" s="149"/>
      <c r="AT70" s="30"/>
      <c r="AU70" s="30"/>
      <c r="AV70" s="30"/>
      <c r="AW70" s="30"/>
      <c r="AX70" s="12"/>
      <c r="AY70" s="16"/>
    </row>
    <row r="71" spans="1:51" ht="17">
      <c r="A71" s="38"/>
      <c r="B71" s="39"/>
      <c r="C71" s="39"/>
      <c r="D71" s="39"/>
      <c r="E71" s="39"/>
      <c r="F71" s="39"/>
      <c r="G71" s="37"/>
      <c r="I71" s="18"/>
      <c r="J71" s="18"/>
      <c r="P71" s="17"/>
      <c r="Q71" s="17"/>
      <c r="R71" s="17"/>
      <c r="S71" s="17"/>
      <c r="T71" s="17"/>
      <c r="U71" s="17"/>
      <c r="V71" s="17"/>
      <c r="W71" s="18"/>
      <c r="X71" s="36"/>
      <c r="Y71" s="36"/>
      <c r="Z71" s="36"/>
      <c r="AA71" s="36"/>
      <c r="AB71" s="36"/>
      <c r="AC71" s="36"/>
      <c r="AD71" s="36"/>
      <c r="AL71" s="149"/>
      <c r="AT71" s="30"/>
      <c r="AU71" s="30"/>
      <c r="AV71" s="30"/>
      <c r="AW71" s="30"/>
      <c r="AX71" s="17"/>
    </row>
    <row r="72" spans="1:51" ht="12" customHeight="1">
      <c r="A72" s="41"/>
      <c r="B72" s="41"/>
      <c r="C72" s="41"/>
      <c r="D72" s="41"/>
      <c r="E72" s="41"/>
      <c r="F72" s="37"/>
      <c r="G72" s="42"/>
      <c r="H72" s="42"/>
      <c r="I72" s="42"/>
      <c r="J72" s="42"/>
      <c r="K72" s="42"/>
      <c r="L72" s="42"/>
      <c r="M72" s="42"/>
      <c r="N72" s="42"/>
      <c r="O72" s="17"/>
      <c r="P72" s="17"/>
      <c r="Q72" s="17"/>
      <c r="R72" s="18"/>
      <c r="S72" s="18"/>
      <c r="T72" s="18"/>
      <c r="U72" s="18"/>
      <c r="V72" s="18"/>
      <c r="W72" s="42"/>
      <c r="X72" s="42"/>
      <c r="Y72" s="42"/>
      <c r="Z72" s="42"/>
      <c r="AA72" s="42"/>
      <c r="AB72" s="42"/>
      <c r="AC72" s="42"/>
      <c r="AD72" s="42"/>
      <c r="AE72" s="20"/>
      <c r="AF72" s="20"/>
      <c r="AG72" s="20"/>
      <c r="AH72" s="20"/>
      <c r="AI72" s="20"/>
      <c r="AJ72" s="20"/>
      <c r="AK72" s="149"/>
      <c r="AL72" s="23"/>
      <c r="AM72" s="23"/>
      <c r="AN72" s="23"/>
      <c r="AO72" s="23"/>
      <c r="AP72" s="23"/>
      <c r="AQ72" s="23"/>
      <c r="AR72" s="23"/>
      <c r="AS72" s="20"/>
      <c r="AT72" s="30"/>
      <c r="AU72" s="30"/>
      <c r="AV72" s="30"/>
      <c r="AW72" s="17"/>
      <c r="AX72" s="17"/>
    </row>
    <row r="73" spans="1:51" s="20" customFormat="1" ht="18" customHeight="1">
      <c r="A73" s="42"/>
      <c r="B73" s="42"/>
      <c r="C73" s="42"/>
      <c r="D73" s="42"/>
      <c r="E73" s="42"/>
      <c r="F73" s="42"/>
      <c r="G73" s="37"/>
      <c r="H73" s="42"/>
      <c r="I73" s="18"/>
      <c r="J73" s="18"/>
      <c r="K73" s="42"/>
      <c r="L73" s="42"/>
      <c r="M73" s="42"/>
      <c r="N73" s="42"/>
      <c r="O73" s="42"/>
      <c r="P73" s="17"/>
      <c r="Q73" s="17"/>
      <c r="R73" s="17"/>
      <c r="S73" s="17"/>
      <c r="T73" s="17"/>
      <c r="U73" s="17"/>
      <c r="V73" s="17"/>
      <c r="W73" s="18"/>
      <c r="X73" s="42"/>
      <c r="Y73" s="42"/>
      <c r="Z73" s="42"/>
      <c r="AA73" s="42"/>
      <c r="AB73" s="42"/>
      <c r="AC73" s="42"/>
      <c r="AD73" s="42"/>
      <c r="AK73" s="23"/>
      <c r="AL73" s="149"/>
      <c r="AM73" s="23"/>
      <c r="AN73" s="23"/>
      <c r="AO73" s="23"/>
      <c r="AP73" s="23"/>
      <c r="AQ73" s="23"/>
      <c r="AR73" s="23"/>
      <c r="AT73" s="30"/>
      <c r="AU73" s="30"/>
      <c r="AV73" s="30"/>
      <c r="AW73" s="30"/>
    </row>
    <row r="74" spans="1:51" s="20" customFormat="1" ht="14">
      <c r="A74" s="42"/>
      <c r="B74" s="42"/>
      <c r="C74" s="42"/>
      <c r="D74" s="42"/>
      <c r="E74" s="42"/>
      <c r="F74" s="42"/>
      <c r="G74" s="37"/>
      <c r="H74" s="42"/>
      <c r="I74" s="18"/>
      <c r="J74" s="18"/>
      <c r="K74" s="42"/>
      <c r="L74" s="42"/>
      <c r="M74" s="42"/>
      <c r="N74" s="42"/>
      <c r="O74" s="42"/>
      <c r="P74" s="17"/>
      <c r="Q74" s="17"/>
      <c r="R74" s="17"/>
      <c r="S74" s="17"/>
      <c r="T74" s="17"/>
      <c r="U74" s="17"/>
      <c r="V74" s="17"/>
      <c r="W74" s="18"/>
      <c r="X74" s="42"/>
      <c r="Y74" s="42"/>
      <c r="Z74" s="42"/>
      <c r="AA74" s="42"/>
      <c r="AB74" s="42"/>
      <c r="AC74" s="42"/>
      <c r="AD74" s="42"/>
      <c r="AK74" s="23"/>
      <c r="AL74" s="149"/>
      <c r="AM74" s="23"/>
      <c r="AN74" s="23"/>
      <c r="AO74" s="23"/>
      <c r="AP74" s="23"/>
      <c r="AQ74" s="23"/>
      <c r="AR74" s="23"/>
      <c r="AT74" s="30"/>
      <c r="AU74" s="30"/>
      <c r="AV74" s="30"/>
      <c r="AW74" s="30"/>
      <c r="AX74" s="17"/>
    </row>
    <row r="75" spans="1:51" s="20" customFormat="1" ht="14">
      <c r="A75" s="43"/>
      <c r="B75" s="6"/>
      <c r="C75" s="6"/>
      <c r="D75" s="6"/>
      <c r="E75" s="6"/>
      <c r="F75" s="6"/>
      <c r="G75" s="37"/>
      <c r="H75" s="44"/>
      <c r="I75" s="18"/>
      <c r="J75" s="18"/>
      <c r="K75" s="44"/>
      <c r="L75" s="44"/>
      <c r="M75" s="44"/>
      <c r="N75" s="45"/>
      <c r="O75" s="45"/>
      <c r="P75" s="17"/>
      <c r="Q75" s="17"/>
      <c r="R75" s="17"/>
      <c r="S75" s="17"/>
      <c r="T75" s="17"/>
      <c r="U75" s="17"/>
      <c r="V75" s="17"/>
      <c r="W75" s="18"/>
      <c r="X75" s="45"/>
      <c r="Y75" s="45"/>
      <c r="Z75" s="45"/>
      <c r="AA75" s="45"/>
      <c r="AB75" s="45"/>
      <c r="AC75" s="45"/>
      <c r="AD75" s="45"/>
      <c r="AE75"/>
      <c r="AF75"/>
      <c r="AG75"/>
      <c r="AH75"/>
      <c r="AI75"/>
      <c r="AJ75"/>
      <c r="AK75" s="132"/>
      <c r="AL75" s="149"/>
      <c r="AM75" s="132"/>
      <c r="AN75" s="132"/>
      <c r="AO75" s="132"/>
      <c r="AP75" s="132"/>
      <c r="AQ75" s="132"/>
      <c r="AR75" s="132"/>
      <c r="AS75" s="7"/>
      <c r="AT75" s="30"/>
      <c r="AU75" s="30"/>
      <c r="AV75" s="30"/>
      <c r="AW75" s="30"/>
      <c r="AX75" s="17"/>
    </row>
    <row r="76" spans="1:51" ht="17.5" customHeight="1">
      <c r="A76" s="43"/>
      <c r="G76" s="37"/>
      <c r="H76" s="44"/>
      <c r="I76" s="18"/>
      <c r="J76" s="18"/>
      <c r="K76" s="44"/>
      <c r="L76" s="44"/>
      <c r="M76" s="44"/>
      <c r="N76" s="45"/>
      <c r="O76" s="45"/>
      <c r="P76" s="17"/>
      <c r="Q76" s="17"/>
      <c r="R76" s="17"/>
      <c r="S76" s="17"/>
      <c r="T76" s="17"/>
      <c r="U76" s="17"/>
      <c r="V76" s="17"/>
      <c r="W76" s="18"/>
      <c r="X76" s="45"/>
      <c r="Y76" s="45"/>
      <c r="Z76" s="45"/>
      <c r="AA76" s="45"/>
      <c r="AB76" s="45"/>
      <c r="AC76" s="45"/>
      <c r="AD76" s="45"/>
      <c r="AL76" s="149"/>
      <c r="AT76" s="30"/>
      <c r="AU76" s="30"/>
      <c r="AV76" s="30"/>
      <c r="AW76" s="30"/>
      <c r="AX76" s="17"/>
    </row>
    <row r="77" spans="1:51" ht="14">
      <c r="A77" s="43"/>
      <c r="G77" s="37"/>
      <c r="H77" s="44"/>
      <c r="I77" s="18"/>
      <c r="J77" s="18"/>
      <c r="K77" s="44"/>
      <c r="L77" s="44"/>
      <c r="M77" s="44"/>
      <c r="N77" s="45"/>
      <c r="O77" s="45"/>
      <c r="P77" s="17"/>
      <c r="Q77" s="17"/>
      <c r="R77" s="17"/>
      <c r="S77" s="17"/>
      <c r="T77" s="17"/>
      <c r="U77" s="17"/>
      <c r="V77" s="17"/>
      <c r="W77" s="18"/>
      <c r="X77" s="45"/>
      <c r="Y77" s="45"/>
      <c r="Z77" s="45"/>
      <c r="AA77" s="45"/>
      <c r="AB77" s="45"/>
      <c r="AC77" s="45"/>
      <c r="AD77" s="45"/>
      <c r="AL77" s="149"/>
      <c r="AT77" s="30"/>
      <c r="AU77" s="30"/>
      <c r="AV77" s="30"/>
      <c r="AW77" s="30"/>
      <c r="AX77" s="17"/>
    </row>
    <row r="78" spans="1:51" ht="14">
      <c r="A78" s="43"/>
      <c r="G78" s="37"/>
      <c r="H78" s="44"/>
      <c r="I78" s="18"/>
      <c r="J78" s="18"/>
      <c r="K78" s="44"/>
      <c r="L78" s="44"/>
      <c r="M78" s="44"/>
      <c r="N78" s="45"/>
      <c r="O78" s="45"/>
      <c r="P78" s="17"/>
      <c r="Q78" s="17"/>
      <c r="R78" s="17"/>
      <c r="S78" s="17"/>
      <c r="T78" s="17"/>
      <c r="U78" s="17"/>
      <c r="V78" s="17"/>
      <c r="W78" s="18"/>
      <c r="X78" s="45"/>
      <c r="Y78" s="45"/>
      <c r="Z78" s="45"/>
      <c r="AA78" s="45"/>
      <c r="AB78" s="45"/>
      <c r="AC78" s="45"/>
      <c r="AD78" s="45"/>
      <c r="AL78" s="149"/>
      <c r="AT78" s="30"/>
      <c r="AU78" s="30"/>
      <c r="AV78" s="30"/>
      <c r="AW78" s="30"/>
      <c r="AX78" s="17"/>
    </row>
    <row r="79" spans="1:51" ht="14">
      <c r="A79" s="43"/>
      <c r="G79" s="37"/>
      <c r="H79" s="44"/>
      <c r="I79" s="18"/>
      <c r="J79" s="18"/>
      <c r="K79" s="44"/>
      <c r="L79" s="44"/>
      <c r="M79" s="44"/>
      <c r="N79" s="45"/>
      <c r="O79" s="45"/>
      <c r="P79" s="17"/>
      <c r="Q79" s="17"/>
      <c r="R79" s="17"/>
      <c r="S79" s="17"/>
      <c r="T79" s="17"/>
      <c r="U79" s="17"/>
      <c r="V79" s="17"/>
      <c r="W79" s="18"/>
      <c r="X79" s="45"/>
      <c r="Y79" s="45"/>
      <c r="Z79" s="45"/>
      <c r="AA79" s="45"/>
      <c r="AB79" s="45"/>
      <c r="AC79" s="45"/>
      <c r="AD79" s="45"/>
      <c r="AL79" s="149"/>
      <c r="AT79" s="30"/>
      <c r="AU79" s="30"/>
      <c r="AV79" s="30"/>
      <c r="AW79" s="30"/>
      <c r="AX79" s="17"/>
    </row>
    <row r="80" spans="1:51" ht="14">
      <c r="A80" s="43"/>
      <c r="G80" s="37"/>
      <c r="H80" s="44"/>
      <c r="I80" s="18"/>
      <c r="J80" s="18"/>
      <c r="K80" s="44"/>
      <c r="L80" s="44"/>
      <c r="M80" s="44"/>
      <c r="N80" s="45"/>
      <c r="O80" s="45"/>
      <c r="P80" s="17"/>
      <c r="Q80" s="17"/>
      <c r="R80" s="17"/>
      <c r="S80" s="17"/>
      <c r="T80" s="17"/>
      <c r="U80" s="17"/>
      <c r="V80" s="17"/>
      <c r="W80" s="18"/>
      <c r="X80" s="45"/>
      <c r="Y80" s="45"/>
      <c r="Z80" s="45"/>
      <c r="AA80" s="45"/>
      <c r="AB80" s="45"/>
      <c r="AC80" s="45"/>
      <c r="AD80" s="45"/>
      <c r="AL80" s="149"/>
      <c r="AT80" s="30"/>
      <c r="AU80" s="30"/>
      <c r="AV80" s="30"/>
      <c r="AW80" s="30"/>
      <c r="AX80" s="17"/>
    </row>
    <row r="81" spans="1:50" ht="14">
      <c r="A81" s="43"/>
      <c r="G81" s="37"/>
      <c r="H81" s="44"/>
      <c r="I81" s="18"/>
      <c r="J81" s="18"/>
      <c r="K81" s="44"/>
      <c r="L81" s="44"/>
      <c r="M81" s="44"/>
      <c r="N81" s="45"/>
      <c r="O81" s="45"/>
      <c r="P81" s="17"/>
      <c r="Q81" s="17"/>
      <c r="R81" s="17"/>
      <c r="S81" s="17"/>
      <c r="T81" s="17"/>
      <c r="U81" s="17"/>
      <c r="V81" s="17"/>
      <c r="W81" s="18"/>
      <c r="X81" s="45"/>
      <c r="Y81" s="45"/>
      <c r="Z81" s="45"/>
      <c r="AA81" s="45"/>
      <c r="AB81" s="45"/>
      <c r="AC81" s="45"/>
      <c r="AD81" s="45"/>
      <c r="AL81" s="149"/>
      <c r="AT81" s="30"/>
      <c r="AU81" s="30"/>
      <c r="AV81" s="30"/>
      <c r="AW81" s="30"/>
      <c r="AX81" s="17"/>
    </row>
    <row r="82" spans="1:50" ht="14">
      <c r="A82" s="43"/>
      <c r="G82" s="37"/>
      <c r="H82" s="44"/>
      <c r="I82" s="18"/>
      <c r="J82" s="18"/>
      <c r="K82" s="44"/>
      <c r="L82" s="44"/>
      <c r="M82" s="44"/>
      <c r="N82" s="45"/>
      <c r="O82" s="45"/>
      <c r="P82" s="17"/>
      <c r="Q82" s="17"/>
      <c r="R82" s="17"/>
      <c r="S82" s="17"/>
      <c r="T82" s="17"/>
      <c r="U82" s="17"/>
      <c r="V82" s="17"/>
      <c r="W82" s="18"/>
      <c r="X82" s="45"/>
      <c r="Y82" s="45"/>
      <c r="Z82" s="45"/>
      <c r="AA82" s="45"/>
      <c r="AB82" s="45"/>
      <c r="AC82" s="45"/>
      <c r="AD82" s="45"/>
      <c r="AL82" s="149"/>
      <c r="AT82" s="30"/>
      <c r="AU82" s="30"/>
      <c r="AV82" s="30"/>
      <c r="AW82" s="30"/>
      <c r="AX82" s="17"/>
    </row>
    <row r="83" spans="1:50" ht="14">
      <c r="A83" s="43"/>
      <c r="G83" s="37"/>
      <c r="H83" s="44"/>
      <c r="I83" s="18"/>
      <c r="J83" s="18"/>
      <c r="K83" s="44"/>
      <c r="L83" s="44"/>
      <c r="M83" s="44"/>
      <c r="N83" s="45"/>
      <c r="O83" s="45"/>
      <c r="P83" s="17"/>
      <c r="Q83" s="17"/>
      <c r="R83" s="17"/>
      <c r="S83" s="17"/>
      <c r="T83" s="17"/>
      <c r="U83" s="17"/>
      <c r="V83" s="17"/>
      <c r="W83" s="18"/>
      <c r="X83" s="45"/>
      <c r="Y83" s="45"/>
      <c r="Z83" s="45"/>
      <c r="AA83" s="45"/>
      <c r="AB83" s="45"/>
      <c r="AC83" s="45"/>
      <c r="AD83" s="45"/>
      <c r="AL83" s="149"/>
      <c r="AT83" s="30"/>
      <c r="AU83" s="30"/>
      <c r="AV83" s="30"/>
      <c r="AW83" s="30"/>
      <c r="AX83" s="17"/>
    </row>
    <row r="84" spans="1:50" ht="14">
      <c r="A84" s="43"/>
      <c r="G84" s="37"/>
      <c r="H84" s="44"/>
      <c r="I84" s="18"/>
      <c r="J84" s="18"/>
      <c r="K84" s="44"/>
      <c r="L84" s="44"/>
      <c r="M84" s="44"/>
      <c r="N84" s="45"/>
      <c r="O84" s="45"/>
      <c r="P84" s="17"/>
      <c r="Q84" s="17"/>
      <c r="R84" s="17"/>
      <c r="S84" s="17"/>
      <c r="T84" s="17"/>
      <c r="U84" s="17"/>
      <c r="V84" s="17"/>
      <c r="W84" s="18"/>
      <c r="X84" s="45"/>
      <c r="Y84" s="45"/>
      <c r="Z84" s="45"/>
      <c r="AA84" s="45"/>
      <c r="AB84" s="45"/>
      <c r="AC84" s="45"/>
      <c r="AD84" s="45"/>
      <c r="AL84" s="149"/>
      <c r="AT84" s="30"/>
      <c r="AU84" s="30"/>
      <c r="AV84" s="30"/>
      <c r="AW84" s="30"/>
      <c r="AX84" s="17"/>
    </row>
    <row r="85" spans="1:50" ht="14">
      <c r="A85" s="43"/>
      <c r="G85" s="37"/>
      <c r="H85" s="44"/>
      <c r="I85" s="18"/>
      <c r="J85" s="18"/>
      <c r="K85" s="44"/>
      <c r="L85" s="44"/>
      <c r="M85" s="44"/>
      <c r="N85" s="45"/>
      <c r="O85" s="45"/>
      <c r="P85" s="17"/>
      <c r="Q85" s="17"/>
      <c r="R85" s="17"/>
      <c r="S85" s="17"/>
      <c r="T85" s="17"/>
      <c r="U85" s="17"/>
      <c r="V85" s="17"/>
      <c r="W85" s="18"/>
      <c r="X85" s="45"/>
      <c r="Y85" s="45"/>
      <c r="Z85" s="45"/>
      <c r="AA85" s="45"/>
      <c r="AB85" s="45"/>
      <c r="AC85" s="45"/>
      <c r="AD85" s="45"/>
      <c r="AL85" s="149"/>
      <c r="AT85" s="30"/>
      <c r="AU85" s="30"/>
      <c r="AV85" s="30"/>
      <c r="AW85" s="30"/>
      <c r="AX85" s="17"/>
    </row>
    <row r="86" spans="1:50" ht="14">
      <c r="A86" s="43"/>
      <c r="G86" s="37"/>
      <c r="H86" s="44"/>
      <c r="I86" s="18"/>
      <c r="J86" s="18"/>
      <c r="K86" s="44"/>
      <c r="L86" s="44"/>
      <c r="M86" s="44"/>
      <c r="N86" s="45"/>
      <c r="O86" s="45"/>
      <c r="P86" s="17"/>
      <c r="Q86" s="17"/>
      <c r="R86" s="17"/>
      <c r="S86" s="17"/>
      <c r="T86" s="17"/>
      <c r="U86" s="17"/>
      <c r="V86" s="17"/>
      <c r="W86" s="18"/>
      <c r="X86" s="45"/>
      <c r="Y86" s="45"/>
      <c r="Z86" s="45"/>
      <c r="AA86" s="45"/>
      <c r="AB86" s="45"/>
      <c r="AC86" s="45"/>
      <c r="AD86" s="45"/>
      <c r="AL86" s="149"/>
      <c r="AT86" s="30"/>
      <c r="AU86" s="30"/>
      <c r="AV86" s="30"/>
      <c r="AW86" s="30"/>
      <c r="AX86" s="17"/>
    </row>
    <row r="87" spans="1:50" ht="14">
      <c r="A87" s="43"/>
      <c r="G87" s="37"/>
      <c r="H87" s="44"/>
      <c r="I87" s="18"/>
      <c r="J87" s="18"/>
      <c r="K87" s="44"/>
      <c r="L87" s="44"/>
      <c r="M87" s="44"/>
      <c r="N87" s="45"/>
      <c r="O87" s="45"/>
      <c r="P87" s="17"/>
      <c r="Q87" s="17"/>
      <c r="R87" s="17"/>
      <c r="S87" s="17"/>
      <c r="T87" s="17"/>
      <c r="U87" s="17"/>
      <c r="V87" s="17"/>
      <c r="W87" s="18"/>
      <c r="X87" s="45"/>
      <c r="Y87" s="45"/>
      <c r="Z87" s="45"/>
      <c r="AA87" s="45"/>
      <c r="AB87" s="45"/>
      <c r="AC87" s="45"/>
      <c r="AD87" s="45"/>
      <c r="AL87" s="149"/>
      <c r="AT87" s="30"/>
      <c r="AU87" s="30"/>
      <c r="AV87" s="30"/>
      <c r="AW87" s="30"/>
      <c r="AX87" s="17"/>
    </row>
    <row r="88" spans="1:50" ht="14">
      <c r="A88" s="43"/>
      <c r="G88" s="37"/>
      <c r="H88" s="44"/>
      <c r="I88" s="18"/>
      <c r="J88" s="18"/>
      <c r="K88" s="44"/>
      <c r="L88" s="44"/>
      <c r="M88" s="44"/>
      <c r="N88" s="45"/>
      <c r="O88" s="45"/>
      <c r="P88" s="17"/>
      <c r="Q88" s="17"/>
      <c r="R88" s="17"/>
      <c r="S88" s="17"/>
      <c r="T88" s="17"/>
      <c r="U88" s="17"/>
      <c r="V88" s="17"/>
      <c r="W88" s="18"/>
      <c r="X88" s="45"/>
      <c r="Y88" s="45"/>
      <c r="Z88" s="45"/>
      <c r="AA88" s="45"/>
      <c r="AB88" s="45"/>
      <c r="AC88" s="45"/>
      <c r="AD88" s="45"/>
      <c r="AL88" s="149"/>
      <c r="AT88" s="30"/>
      <c r="AU88" s="30"/>
      <c r="AV88" s="30"/>
      <c r="AW88" s="30"/>
      <c r="AX88" s="17"/>
    </row>
    <row r="89" spans="1:50" ht="14">
      <c r="A89" s="43"/>
      <c r="G89" s="37"/>
      <c r="H89" s="44"/>
      <c r="I89" s="18"/>
      <c r="J89" s="18"/>
      <c r="K89" s="44"/>
      <c r="L89" s="44"/>
      <c r="M89" s="44"/>
      <c r="N89" s="45"/>
      <c r="O89" s="45"/>
      <c r="P89" s="17"/>
      <c r="Q89" s="17"/>
      <c r="R89" s="17"/>
      <c r="S89" s="17"/>
      <c r="T89" s="17"/>
      <c r="U89" s="17"/>
      <c r="V89" s="17"/>
      <c r="W89" s="18"/>
      <c r="X89" s="45"/>
      <c r="Y89" s="45"/>
      <c r="Z89" s="45"/>
      <c r="AA89" s="45"/>
      <c r="AB89" s="45"/>
      <c r="AC89" s="45"/>
      <c r="AD89" s="45"/>
      <c r="AL89" s="149"/>
      <c r="AT89" s="30"/>
      <c r="AU89" s="30"/>
      <c r="AV89" s="30"/>
      <c r="AW89" s="30"/>
      <c r="AX89" s="17"/>
    </row>
    <row r="90" spans="1:50" ht="14">
      <c r="A90" s="43"/>
      <c r="G90" s="37"/>
      <c r="H90" s="44"/>
      <c r="I90" s="18"/>
      <c r="J90" s="18"/>
      <c r="K90" s="44"/>
      <c r="L90" s="44"/>
      <c r="M90" s="44"/>
      <c r="N90" s="45"/>
      <c r="O90" s="45"/>
      <c r="P90" s="17"/>
      <c r="Q90" s="17"/>
      <c r="R90" s="17"/>
      <c r="S90" s="17"/>
      <c r="T90" s="17"/>
      <c r="U90" s="17"/>
      <c r="V90" s="17"/>
      <c r="W90" s="18"/>
      <c r="X90" s="45"/>
      <c r="Y90" s="45"/>
      <c r="Z90" s="45"/>
      <c r="AA90" s="45"/>
      <c r="AB90" s="45"/>
      <c r="AC90" s="45"/>
      <c r="AD90" s="45"/>
      <c r="AL90" s="149"/>
      <c r="AT90" s="30"/>
      <c r="AU90" s="30"/>
      <c r="AV90" s="30"/>
      <c r="AW90" s="30"/>
      <c r="AX90" s="17"/>
    </row>
    <row r="91" spans="1:50" ht="14">
      <c r="A91" s="43"/>
      <c r="G91" s="37"/>
      <c r="H91" s="44"/>
      <c r="I91" s="18"/>
      <c r="J91" s="18"/>
      <c r="K91" s="44"/>
      <c r="L91" s="44"/>
      <c r="M91" s="44"/>
      <c r="N91" s="45"/>
      <c r="O91" s="45"/>
      <c r="P91" s="17"/>
      <c r="Q91" s="17"/>
      <c r="R91" s="17"/>
      <c r="S91" s="17"/>
      <c r="T91" s="17"/>
      <c r="U91" s="17"/>
      <c r="V91" s="17"/>
      <c r="W91" s="18"/>
      <c r="X91" s="45"/>
      <c r="Y91" s="45"/>
      <c r="Z91" s="45"/>
      <c r="AA91" s="45"/>
      <c r="AB91" s="45"/>
      <c r="AC91" s="45"/>
      <c r="AD91" s="45"/>
      <c r="AL91" s="149"/>
      <c r="AT91" s="30"/>
      <c r="AU91" s="30"/>
      <c r="AV91" s="30"/>
      <c r="AW91" s="30"/>
      <c r="AX91" s="17"/>
    </row>
    <row r="92" spans="1:50" ht="14">
      <c r="A92" s="43"/>
      <c r="G92" s="37"/>
      <c r="H92" s="44"/>
      <c r="I92" s="18"/>
      <c r="J92" s="18"/>
      <c r="K92" s="44"/>
      <c r="L92" s="44"/>
      <c r="M92" s="44"/>
      <c r="N92" s="45"/>
      <c r="O92" s="45"/>
      <c r="P92" s="17"/>
      <c r="Q92" s="17"/>
      <c r="R92" s="17"/>
      <c r="S92" s="17"/>
      <c r="T92" s="17"/>
      <c r="U92" s="17"/>
      <c r="V92" s="17"/>
      <c r="W92" s="18"/>
      <c r="X92" s="45"/>
      <c r="Y92" s="45"/>
      <c r="Z92" s="45"/>
      <c r="AA92" s="45"/>
      <c r="AB92" s="45"/>
      <c r="AC92" s="45"/>
      <c r="AD92" s="45"/>
      <c r="AL92" s="149"/>
      <c r="AT92" s="30"/>
      <c r="AU92" s="30"/>
      <c r="AV92" s="30"/>
      <c r="AW92" s="30"/>
      <c r="AX92" s="17"/>
    </row>
    <row r="93" spans="1:50" ht="14">
      <c r="A93" s="43"/>
      <c r="G93" s="37"/>
      <c r="H93" s="44"/>
      <c r="I93" s="18"/>
      <c r="J93" s="18"/>
      <c r="K93" s="44"/>
      <c r="L93" s="44"/>
      <c r="M93" s="44"/>
      <c r="N93" s="45"/>
      <c r="O93" s="45"/>
      <c r="P93" s="17"/>
      <c r="Q93" s="17"/>
      <c r="R93" s="17"/>
      <c r="S93" s="17"/>
      <c r="T93" s="17"/>
      <c r="U93" s="17"/>
      <c r="V93" s="17"/>
      <c r="W93" s="18"/>
      <c r="X93" s="45"/>
      <c r="Y93" s="45"/>
      <c r="Z93" s="45"/>
      <c r="AA93" s="45"/>
      <c r="AB93" s="45"/>
      <c r="AC93" s="45"/>
      <c r="AD93" s="45"/>
      <c r="AL93" s="149"/>
      <c r="AT93" s="30"/>
      <c r="AU93" s="30"/>
      <c r="AV93" s="30"/>
      <c r="AW93" s="30"/>
      <c r="AX93" s="17"/>
    </row>
    <row r="94" spans="1:50" ht="14">
      <c r="A94" s="43"/>
      <c r="G94" s="37"/>
      <c r="H94" s="44"/>
      <c r="I94" s="18"/>
      <c r="J94" s="18"/>
      <c r="K94" s="44"/>
      <c r="L94" s="44"/>
      <c r="M94" s="44"/>
      <c r="N94" s="45"/>
      <c r="O94" s="45"/>
      <c r="P94" s="17"/>
      <c r="Q94" s="17"/>
      <c r="R94" s="17"/>
      <c r="S94" s="17"/>
      <c r="T94" s="17"/>
      <c r="U94" s="17"/>
      <c r="V94" s="17"/>
      <c r="W94" s="18"/>
      <c r="X94" s="45"/>
      <c r="Y94" s="45"/>
      <c r="Z94" s="45"/>
      <c r="AA94" s="45"/>
      <c r="AB94" s="45"/>
      <c r="AC94" s="45"/>
      <c r="AD94" s="45"/>
      <c r="AL94" s="149"/>
      <c r="AT94" s="30"/>
      <c r="AU94" s="30"/>
      <c r="AV94" s="30"/>
      <c r="AW94" s="30"/>
      <c r="AX94" s="17"/>
    </row>
    <row r="95" spans="1:50" ht="14">
      <c r="A95" s="43"/>
      <c r="G95" s="37"/>
      <c r="H95" s="44"/>
      <c r="I95" s="18"/>
      <c r="J95" s="18"/>
      <c r="K95" s="44"/>
      <c r="L95" s="44"/>
      <c r="M95" s="44"/>
      <c r="N95" s="45"/>
      <c r="O95" s="45"/>
      <c r="P95" s="17"/>
      <c r="Q95" s="17"/>
      <c r="R95" s="17"/>
      <c r="S95" s="17"/>
      <c r="T95" s="17"/>
      <c r="U95" s="17"/>
      <c r="V95" s="17"/>
      <c r="W95" s="18"/>
      <c r="X95" s="45"/>
      <c r="Y95" s="45"/>
      <c r="Z95" s="45"/>
      <c r="AA95" s="45"/>
      <c r="AB95" s="45"/>
      <c r="AC95" s="45"/>
      <c r="AD95" s="45"/>
      <c r="AL95" s="149"/>
      <c r="AT95" s="30"/>
      <c r="AU95" s="30"/>
      <c r="AV95" s="30"/>
      <c r="AW95" s="30"/>
      <c r="AX95" s="17"/>
    </row>
    <row r="96" spans="1:50" ht="14">
      <c r="A96" s="43"/>
      <c r="G96" s="37"/>
      <c r="H96" s="44"/>
      <c r="I96" s="18"/>
      <c r="J96" s="18"/>
      <c r="K96" s="44"/>
      <c r="L96" s="44"/>
      <c r="M96" s="44"/>
      <c r="N96" s="45"/>
      <c r="O96" s="45"/>
      <c r="P96" s="17"/>
      <c r="Q96" s="17"/>
      <c r="R96" s="17"/>
      <c r="S96" s="17"/>
      <c r="T96" s="17"/>
      <c r="U96" s="17"/>
      <c r="V96" s="17"/>
      <c r="W96" s="18"/>
      <c r="X96" s="45"/>
      <c r="Y96" s="45"/>
      <c r="Z96" s="45"/>
      <c r="AA96" s="45"/>
      <c r="AB96" s="45"/>
      <c r="AC96" s="45"/>
      <c r="AD96" s="45"/>
      <c r="AL96" s="149"/>
      <c r="AT96" s="30"/>
      <c r="AU96" s="30"/>
      <c r="AV96" s="30"/>
      <c r="AW96" s="30"/>
      <c r="AX96" s="17"/>
    </row>
    <row r="97" spans="1:51" ht="14">
      <c r="A97" s="43"/>
      <c r="G97" s="37"/>
      <c r="H97" s="44"/>
      <c r="I97" s="18"/>
      <c r="J97" s="18"/>
      <c r="K97" s="44"/>
      <c r="L97" s="44"/>
      <c r="M97" s="44"/>
      <c r="N97" s="45"/>
      <c r="O97" s="45"/>
      <c r="P97" s="17"/>
      <c r="Q97" s="17"/>
      <c r="R97" s="17"/>
      <c r="S97" s="17"/>
      <c r="T97" s="17"/>
      <c r="U97" s="17"/>
      <c r="V97" s="17"/>
      <c r="W97" s="18"/>
      <c r="X97" s="45"/>
      <c r="Y97" s="45"/>
      <c r="Z97" s="45"/>
      <c r="AA97" s="45"/>
      <c r="AB97" s="45"/>
      <c r="AC97" s="45"/>
      <c r="AD97" s="45"/>
      <c r="AL97" s="149"/>
      <c r="AT97" s="30"/>
      <c r="AU97" s="30"/>
      <c r="AV97" s="30"/>
      <c r="AW97" s="30"/>
      <c r="AX97" s="17"/>
    </row>
    <row r="98" spans="1:51" ht="14">
      <c r="A98" s="43"/>
      <c r="G98" s="37"/>
      <c r="H98" s="44"/>
      <c r="I98" s="18"/>
      <c r="J98" s="18"/>
      <c r="K98" s="44"/>
      <c r="L98" s="44"/>
      <c r="M98" s="44"/>
      <c r="N98" s="45"/>
      <c r="O98" s="45"/>
      <c r="P98" s="17"/>
      <c r="Q98" s="17"/>
      <c r="R98" s="17"/>
      <c r="S98" s="17"/>
      <c r="T98" s="17"/>
      <c r="U98" s="17"/>
      <c r="V98" s="17"/>
      <c r="W98" s="18"/>
      <c r="X98" s="45"/>
      <c r="Y98" s="45"/>
      <c r="Z98" s="45"/>
      <c r="AA98" s="45"/>
      <c r="AB98" s="45"/>
      <c r="AC98" s="45"/>
      <c r="AD98" s="45"/>
      <c r="AL98" s="149"/>
      <c r="AT98" s="30"/>
      <c r="AU98" s="30"/>
      <c r="AV98" s="30"/>
      <c r="AW98" s="30"/>
      <c r="AX98" s="17"/>
    </row>
    <row r="99" spans="1:51" ht="14">
      <c r="A99" s="43"/>
      <c r="G99" s="37"/>
      <c r="H99" s="44"/>
      <c r="I99" s="18"/>
      <c r="J99" s="18"/>
      <c r="K99" s="44"/>
      <c r="L99" s="44"/>
      <c r="M99" s="44"/>
      <c r="N99" s="45"/>
      <c r="O99" s="45"/>
      <c r="P99" s="17"/>
      <c r="Q99" s="17"/>
      <c r="R99" s="17"/>
      <c r="S99" s="17"/>
      <c r="T99" s="17"/>
      <c r="U99" s="17"/>
      <c r="V99" s="17"/>
      <c r="W99" s="18"/>
      <c r="X99" s="45"/>
      <c r="Y99" s="45"/>
      <c r="Z99" s="45"/>
      <c r="AA99" s="45"/>
      <c r="AB99" s="45"/>
      <c r="AC99" s="45"/>
      <c r="AD99" s="45"/>
      <c r="AL99" s="149"/>
      <c r="AT99" s="30"/>
      <c r="AU99" s="30"/>
      <c r="AV99" s="30"/>
      <c r="AW99" s="30"/>
      <c r="AX99" s="17"/>
    </row>
    <row r="100" spans="1:51" ht="14">
      <c r="A100" s="43"/>
      <c r="G100" s="37"/>
      <c r="H100" s="44"/>
      <c r="I100" s="18"/>
      <c r="J100" s="18"/>
      <c r="K100" s="44"/>
      <c r="L100" s="44"/>
      <c r="M100" s="44"/>
      <c r="N100" s="45"/>
      <c r="O100" s="45"/>
      <c r="P100" s="17"/>
      <c r="Q100" s="17"/>
      <c r="R100" s="17"/>
      <c r="S100" s="17"/>
      <c r="T100" s="17"/>
      <c r="U100" s="17"/>
      <c r="V100" s="17"/>
      <c r="W100" s="18"/>
      <c r="X100" s="45"/>
      <c r="Y100" s="45"/>
      <c r="Z100" s="45"/>
      <c r="AA100" s="45"/>
      <c r="AB100" s="45"/>
      <c r="AC100" s="45"/>
      <c r="AD100" s="45"/>
      <c r="AL100" s="149"/>
      <c r="AT100" s="30"/>
      <c r="AU100" s="30"/>
      <c r="AV100" s="30"/>
      <c r="AW100" s="30"/>
      <c r="AX100" s="17"/>
    </row>
    <row r="101" spans="1:51" ht="14">
      <c r="A101" s="43"/>
      <c r="G101" s="37"/>
      <c r="H101" s="44"/>
      <c r="I101" s="18"/>
      <c r="J101" s="18"/>
      <c r="K101" s="44"/>
      <c r="L101" s="44"/>
      <c r="M101" s="44"/>
      <c r="N101" s="45"/>
      <c r="O101" s="45"/>
      <c r="P101" s="17"/>
      <c r="Q101" s="17"/>
      <c r="R101" s="17"/>
      <c r="S101" s="17"/>
      <c r="T101" s="17"/>
      <c r="U101" s="17"/>
      <c r="V101" s="17"/>
      <c r="W101" s="18"/>
      <c r="X101" s="45"/>
      <c r="Y101" s="45"/>
      <c r="Z101" s="45"/>
      <c r="AA101" s="45"/>
      <c r="AB101" s="45"/>
      <c r="AC101" s="45"/>
      <c r="AD101" s="45"/>
      <c r="AL101" s="149"/>
      <c r="AT101" s="30"/>
      <c r="AU101" s="30"/>
      <c r="AV101" s="30"/>
      <c r="AW101" s="30"/>
      <c r="AX101" s="17"/>
    </row>
    <row r="102" spans="1:51" ht="14">
      <c r="A102" s="43"/>
      <c r="G102" s="37"/>
      <c r="H102" s="44"/>
      <c r="I102" s="18"/>
      <c r="J102" s="18"/>
      <c r="K102" s="44"/>
      <c r="L102" s="44"/>
      <c r="M102" s="44"/>
      <c r="N102" s="45"/>
      <c r="O102" s="45"/>
      <c r="P102" s="17"/>
      <c r="Q102" s="17"/>
      <c r="R102" s="17"/>
      <c r="S102" s="17"/>
      <c r="T102" s="17"/>
      <c r="U102" s="17"/>
      <c r="V102" s="17"/>
      <c r="W102" s="18"/>
      <c r="X102" s="45"/>
      <c r="Y102" s="45"/>
      <c r="Z102" s="45"/>
      <c r="AA102" s="45"/>
      <c r="AB102" s="45"/>
      <c r="AC102" s="45"/>
      <c r="AD102" s="45"/>
      <c r="AL102" s="149"/>
      <c r="AT102" s="30"/>
      <c r="AU102" s="30"/>
      <c r="AV102" s="30"/>
      <c r="AW102" s="30"/>
      <c r="AX102" s="17"/>
    </row>
    <row r="103" spans="1:51" ht="14">
      <c r="A103" s="43"/>
      <c r="G103" s="44"/>
      <c r="H103" s="44"/>
      <c r="I103" s="45"/>
      <c r="J103" s="45"/>
      <c r="K103" s="44"/>
      <c r="L103" s="44"/>
      <c r="M103" s="44"/>
      <c r="N103" s="45"/>
      <c r="O103" s="45"/>
      <c r="P103" s="17"/>
      <c r="Q103" s="17"/>
      <c r="R103" s="17"/>
      <c r="S103" s="17"/>
      <c r="T103" s="17"/>
      <c r="U103" s="17"/>
      <c r="V103" s="17"/>
      <c r="W103" s="45"/>
      <c r="X103" s="45"/>
      <c r="Y103" s="45"/>
      <c r="Z103" s="45"/>
      <c r="AA103" s="45"/>
      <c r="AB103" s="45"/>
      <c r="AC103" s="45"/>
      <c r="AD103" s="45"/>
      <c r="AL103" s="149"/>
      <c r="AT103" s="30"/>
      <c r="AU103" s="30"/>
      <c r="AV103" s="30"/>
      <c r="AW103" s="30"/>
      <c r="AX103" s="17"/>
    </row>
    <row r="104" spans="1:51" ht="14">
      <c r="A104" s="43"/>
      <c r="G104" s="44"/>
      <c r="H104" s="44"/>
      <c r="I104" s="45"/>
      <c r="J104" s="45"/>
      <c r="K104" s="44"/>
      <c r="L104" s="44"/>
      <c r="M104" s="44"/>
      <c r="N104" s="45"/>
      <c r="O104" s="45"/>
      <c r="P104" s="17"/>
      <c r="Q104" s="17"/>
      <c r="R104" s="17"/>
      <c r="S104" s="17"/>
      <c r="T104" s="17"/>
      <c r="U104" s="17"/>
      <c r="V104" s="17"/>
      <c r="W104" s="45"/>
      <c r="X104" s="45"/>
      <c r="Y104" s="45"/>
      <c r="Z104" s="45"/>
      <c r="AA104" s="45"/>
      <c r="AB104" s="45"/>
      <c r="AC104" s="45"/>
      <c r="AD104" s="45"/>
      <c r="AL104" s="149"/>
      <c r="AT104" s="30"/>
      <c r="AU104" s="30"/>
      <c r="AV104" s="30"/>
      <c r="AW104" s="30"/>
      <c r="AX104" s="17"/>
    </row>
    <row r="105" spans="1:51" ht="14">
      <c r="A105" s="43"/>
      <c r="G105" s="44"/>
      <c r="H105" s="44"/>
      <c r="I105" s="45"/>
      <c r="J105" s="45"/>
      <c r="K105" s="44"/>
      <c r="L105" s="44"/>
      <c r="M105" s="44"/>
      <c r="N105" s="45"/>
      <c r="O105" s="45"/>
      <c r="P105" s="17"/>
      <c r="Q105" s="17"/>
      <c r="R105" s="17"/>
      <c r="S105" s="17"/>
      <c r="T105" s="17"/>
      <c r="U105" s="17"/>
      <c r="V105" s="17"/>
      <c r="W105" s="45"/>
      <c r="X105" s="45"/>
      <c r="Y105" s="45"/>
      <c r="Z105" s="45"/>
      <c r="AA105" s="45"/>
      <c r="AB105" s="45"/>
      <c r="AC105" s="45"/>
      <c r="AD105" s="45"/>
      <c r="AL105" s="149"/>
      <c r="AT105" s="30"/>
      <c r="AU105" s="30"/>
      <c r="AV105" s="30"/>
      <c r="AW105" s="30"/>
      <c r="AX105" s="17"/>
    </row>
    <row r="106" spans="1:51" ht="14">
      <c r="A106" s="43"/>
      <c r="G106" s="44"/>
      <c r="H106" s="44"/>
      <c r="I106" s="45"/>
      <c r="J106" s="45"/>
      <c r="K106" s="44"/>
      <c r="L106" s="44"/>
      <c r="M106" s="44"/>
      <c r="N106" s="45"/>
      <c r="O106" s="45"/>
      <c r="P106" s="17"/>
      <c r="Q106" s="17"/>
      <c r="R106" s="17"/>
      <c r="S106" s="17"/>
      <c r="T106" s="17"/>
      <c r="U106" s="17"/>
      <c r="V106" s="17"/>
      <c r="W106" s="45"/>
      <c r="X106" s="45"/>
      <c r="Y106" s="45"/>
      <c r="Z106" s="45"/>
      <c r="AA106" s="45"/>
      <c r="AB106" s="45"/>
      <c r="AC106" s="45"/>
      <c r="AD106" s="45"/>
      <c r="AL106" s="149"/>
      <c r="AT106" s="30"/>
      <c r="AU106" s="30"/>
      <c r="AV106" s="30"/>
      <c r="AW106" s="30"/>
      <c r="AX106" s="17"/>
    </row>
    <row r="107" spans="1:51" ht="14">
      <c r="A107" s="43"/>
      <c r="G107" s="44"/>
      <c r="H107" s="44"/>
      <c r="I107" s="45"/>
      <c r="J107" s="45"/>
      <c r="K107" s="44"/>
      <c r="L107" s="44"/>
      <c r="M107" s="44"/>
      <c r="N107" s="45"/>
      <c r="O107" s="45"/>
      <c r="P107" s="17"/>
      <c r="Q107" s="17"/>
      <c r="R107" s="17"/>
      <c r="S107" s="17"/>
      <c r="T107" s="17"/>
      <c r="U107" s="17"/>
      <c r="V107" s="17"/>
      <c r="W107" s="45"/>
      <c r="X107" s="45"/>
      <c r="Y107" s="45"/>
      <c r="Z107" s="45"/>
      <c r="AA107" s="45"/>
      <c r="AB107" s="45"/>
      <c r="AC107" s="45"/>
      <c r="AD107" s="45"/>
      <c r="AL107" s="149"/>
      <c r="AT107" s="30"/>
      <c r="AU107" s="30"/>
      <c r="AV107" s="30"/>
      <c r="AW107" s="30"/>
      <c r="AX107" s="17"/>
    </row>
    <row r="108" spans="1:51" ht="14">
      <c r="A108" s="43"/>
      <c r="G108" s="44"/>
      <c r="H108" s="44"/>
      <c r="I108" s="45"/>
      <c r="J108" s="45"/>
      <c r="K108" s="44"/>
      <c r="L108" s="44"/>
      <c r="M108" s="44"/>
      <c r="N108" s="45"/>
      <c r="O108" s="45"/>
      <c r="P108" s="17"/>
      <c r="Q108" s="17"/>
      <c r="R108" s="17"/>
      <c r="S108" s="17"/>
      <c r="T108" s="17"/>
      <c r="U108" s="17"/>
      <c r="V108" s="17"/>
      <c r="W108" s="45"/>
      <c r="X108" s="45"/>
      <c r="Y108" s="45"/>
      <c r="Z108" s="45"/>
      <c r="AA108" s="45"/>
      <c r="AB108" s="45"/>
      <c r="AC108" s="45"/>
      <c r="AD108" s="45"/>
      <c r="AL108" s="149"/>
      <c r="AT108" s="30"/>
      <c r="AU108" s="30"/>
      <c r="AV108" s="30"/>
      <c r="AW108" s="30"/>
      <c r="AX108" s="17"/>
    </row>
    <row r="109" spans="1:51" ht="14">
      <c r="A109" s="43"/>
      <c r="G109" s="44"/>
      <c r="H109" s="44"/>
      <c r="I109" s="45"/>
      <c r="J109" s="45"/>
      <c r="K109" s="44"/>
      <c r="L109" s="44"/>
      <c r="M109" s="44"/>
      <c r="N109" s="45"/>
      <c r="O109" s="45"/>
      <c r="P109" s="46"/>
      <c r="Q109" s="46"/>
      <c r="R109" s="46"/>
      <c r="S109" s="46"/>
      <c r="T109" s="46"/>
      <c r="U109" s="46"/>
      <c r="V109" s="46"/>
      <c r="W109" s="45"/>
      <c r="X109" s="45"/>
      <c r="Y109" s="45"/>
      <c r="Z109" s="45"/>
      <c r="AA109" s="45"/>
      <c r="AB109" s="45"/>
      <c r="AC109" s="45"/>
      <c r="AD109" s="45"/>
      <c r="AK109" s="23"/>
      <c r="AL109" s="150"/>
      <c r="AT109" s="9"/>
      <c r="AU109" s="47"/>
      <c r="AV109" s="47"/>
      <c r="AW109" s="47"/>
      <c r="AX109" s="17"/>
    </row>
    <row r="110" spans="1:51">
      <c r="A110" s="43"/>
      <c r="G110" s="44"/>
      <c r="H110" s="44"/>
      <c r="I110" s="45"/>
      <c r="J110" s="45"/>
      <c r="K110" s="44"/>
      <c r="L110" s="44"/>
      <c r="M110" s="44"/>
      <c r="N110" s="45"/>
      <c r="O110" s="45"/>
      <c r="P110" s="46"/>
      <c r="Q110" s="46"/>
      <c r="R110" s="46"/>
      <c r="S110" s="46"/>
      <c r="T110" s="46"/>
      <c r="U110" s="46"/>
      <c r="V110" s="46"/>
      <c r="W110" s="45"/>
      <c r="X110" s="45"/>
      <c r="Y110" s="45"/>
      <c r="Z110" s="45"/>
      <c r="AA110" s="45"/>
      <c r="AB110" s="45"/>
      <c r="AC110" s="45"/>
      <c r="AD110" s="45"/>
      <c r="AK110" s="23"/>
      <c r="AL110" s="150"/>
      <c r="AT110" s="9"/>
      <c r="AU110" s="47"/>
      <c r="AV110" s="47"/>
      <c r="AW110" s="47"/>
      <c r="AX110" s="46"/>
      <c r="AY110" s="22"/>
    </row>
    <row r="111" spans="1:51">
      <c r="A111" s="43"/>
      <c r="G111" s="44"/>
      <c r="H111" s="44"/>
      <c r="I111" s="45"/>
      <c r="J111" s="45"/>
      <c r="K111" s="44"/>
      <c r="L111" s="44"/>
      <c r="M111" s="44"/>
      <c r="N111" s="45"/>
      <c r="O111" s="45"/>
      <c r="P111" s="6"/>
      <c r="Q111" s="6"/>
      <c r="R111" s="6"/>
      <c r="S111" s="6"/>
      <c r="T111" s="6"/>
      <c r="U111" s="6"/>
      <c r="V111" s="6"/>
      <c r="W111" s="45"/>
      <c r="X111" s="45"/>
      <c r="Y111" s="45"/>
      <c r="Z111" s="45"/>
      <c r="AA111" s="45"/>
      <c r="AB111" s="45"/>
      <c r="AC111" s="45"/>
      <c r="AD111" s="45"/>
      <c r="AK111" s="147"/>
      <c r="AL111" s="147"/>
      <c r="AM111" s="147"/>
      <c r="AT111" s="9"/>
      <c r="AX111" s="46"/>
      <c r="AY111" s="22"/>
    </row>
    <row r="112" spans="1:51">
      <c r="A112" s="20"/>
      <c r="B112" s="42"/>
      <c r="C112" s="42"/>
      <c r="D112" s="42"/>
      <c r="E112" s="42"/>
      <c r="F112" s="42"/>
      <c r="G112" s="48"/>
      <c r="H112" s="48"/>
      <c r="I112" s="49"/>
      <c r="J112" s="49"/>
      <c r="K112" s="48"/>
      <c r="L112" s="48"/>
      <c r="M112" s="48"/>
      <c r="N112" s="49"/>
      <c r="O112" s="49"/>
      <c r="P112" s="42"/>
      <c r="Q112" s="42"/>
      <c r="R112" s="42"/>
      <c r="S112" s="42"/>
      <c r="T112" s="42"/>
      <c r="U112" s="42"/>
      <c r="V112" s="42"/>
      <c r="W112" s="49"/>
      <c r="X112" s="49"/>
      <c r="Y112" s="49"/>
      <c r="Z112" s="49"/>
      <c r="AA112" s="49"/>
      <c r="AB112" s="49"/>
      <c r="AC112" s="49"/>
      <c r="AD112" s="49"/>
      <c r="AE112" s="20"/>
      <c r="AF112" s="20"/>
      <c r="AG112" s="20"/>
      <c r="AH112" s="20"/>
      <c r="AI112" s="20"/>
      <c r="AJ112" s="20"/>
      <c r="AK112" s="149"/>
      <c r="AL112" s="149"/>
      <c r="AM112" s="149"/>
      <c r="AN112" s="23"/>
      <c r="AO112" s="23"/>
      <c r="AP112" s="23"/>
      <c r="AQ112" s="23"/>
      <c r="AR112" s="23"/>
      <c r="AS112" s="20"/>
      <c r="AT112" s="30"/>
      <c r="AU112" s="30"/>
      <c r="AV112" s="30"/>
      <c r="AW112" s="30"/>
      <c r="AX112" s="6"/>
      <c r="AY112" s="6"/>
    </row>
    <row r="113" spans="1:51" s="20" customFormat="1">
      <c r="B113" s="42"/>
      <c r="C113" s="42"/>
      <c r="D113" s="42"/>
      <c r="E113" s="42"/>
      <c r="F113" s="42"/>
      <c r="G113" s="48"/>
      <c r="H113" s="48"/>
      <c r="I113" s="49"/>
      <c r="J113" s="49"/>
      <c r="K113" s="48"/>
      <c r="L113" s="48"/>
      <c r="M113" s="48"/>
      <c r="N113" s="49"/>
      <c r="O113" s="49"/>
      <c r="P113" s="42"/>
      <c r="Q113" s="42"/>
      <c r="R113" s="42"/>
      <c r="S113" s="42"/>
      <c r="T113" s="42"/>
      <c r="U113" s="42"/>
      <c r="V113" s="42"/>
      <c r="W113" s="49"/>
      <c r="X113" s="49"/>
      <c r="Y113" s="49"/>
      <c r="Z113" s="49"/>
      <c r="AA113" s="49"/>
      <c r="AB113" s="49"/>
      <c r="AC113" s="49"/>
      <c r="AD113" s="49"/>
      <c r="AK113" s="149"/>
      <c r="AL113" s="149"/>
      <c r="AM113" s="149"/>
      <c r="AN113" s="23"/>
      <c r="AO113" s="23"/>
      <c r="AP113" s="23"/>
      <c r="AQ113" s="23"/>
      <c r="AR113" s="23"/>
      <c r="AT113" s="30"/>
      <c r="AU113" s="30"/>
      <c r="AV113" s="30"/>
      <c r="AW113" s="30"/>
      <c r="AX113" s="42"/>
      <c r="AY113" s="42"/>
    </row>
    <row r="114" spans="1:51" s="20" customFormat="1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/>
      <c r="AF114"/>
      <c r="AG114"/>
      <c r="AH114"/>
      <c r="AI114"/>
      <c r="AJ114"/>
      <c r="AK114" s="147"/>
      <c r="AL114" s="147"/>
      <c r="AM114" s="147"/>
      <c r="AN114" s="132"/>
      <c r="AO114" s="132"/>
      <c r="AP114" s="132"/>
      <c r="AQ114" s="132"/>
      <c r="AR114" s="132"/>
      <c r="AS114" s="7"/>
      <c r="AT114" s="9"/>
      <c r="AU114" s="9"/>
      <c r="AV114" s="9"/>
      <c r="AW114" s="9"/>
      <c r="AX114" s="42"/>
      <c r="AY114" s="42"/>
    </row>
    <row r="115" spans="1:51">
      <c r="P115" s="6"/>
      <c r="Q115" s="6"/>
      <c r="R115" s="6"/>
      <c r="S115" s="6"/>
      <c r="T115" s="6"/>
      <c r="U115" s="6"/>
      <c r="V115" s="6"/>
      <c r="AK115" s="147"/>
      <c r="AL115" s="147"/>
      <c r="AM115" s="147"/>
      <c r="AT115" s="9"/>
      <c r="AX115" s="6"/>
      <c r="AY115" s="6"/>
    </row>
    <row r="116" spans="1:51">
      <c r="AX116" s="6"/>
      <c r="AY116" s="6"/>
    </row>
  </sheetData>
  <mergeCells count="13">
    <mergeCell ref="AT1:AW1"/>
    <mergeCell ref="P2:V3"/>
    <mergeCell ref="N2:O3"/>
    <mergeCell ref="A56:Z56"/>
    <mergeCell ref="AT2:AU2"/>
    <mergeCell ref="AT3:AU3"/>
    <mergeCell ref="K2:M3"/>
    <mergeCell ref="B2:F2"/>
    <mergeCell ref="B3:F3"/>
    <mergeCell ref="AK2:AR2"/>
    <mergeCell ref="G2:J2"/>
    <mergeCell ref="G3:J3"/>
    <mergeCell ref="W2:AF3"/>
  </mergeCells>
  <phoneticPr fontId="16" type="noConversion"/>
  <pageMargins left="1.25" right="0.25" top="0.5" bottom="0.5" header="0.34" footer="0.25"/>
  <pageSetup scale="65" orientation="portrait"/>
  <headerFooter alignWithMargins="0">
    <oddFooter>&amp;L&amp;"Arial,Italic"Source: US Census Bureau, NH Office of Energy and Planning
Note: Due to staffing reductions in 2011, NH OEP was unable to update the housing estimates; therefore, there is no new dated since the 2009 estimates.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47"/>
  <sheetViews>
    <sheetView tabSelected="1" zoomScale="125" zoomScaleNormal="150" zoomScalePageLayoutView="150" workbookViewId="0">
      <pane xSplit="1" topLeftCell="S1" activePane="topRight" state="frozenSplit"/>
      <selection pane="topRight" activeCell="AF40" sqref="AF40"/>
    </sheetView>
  </sheetViews>
  <sheetFormatPr baseColWidth="10" defaultColWidth="8.83203125" defaultRowHeight="15"/>
  <cols>
    <col min="1" max="1" width="19.1640625" style="794" customWidth="1"/>
    <col min="2" max="2" width="10.6640625" style="794" hidden="1" customWidth="1"/>
    <col min="3" max="4" width="9.6640625" style="794" hidden="1" customWidth="1"/>
    <col min="5" max="5" width="10.1640625" style="794" hidden="1" customWidth="1"/>
    <col min="6" max="7" width="9.6640625" style="794" hidden="1" customWidth="1"/>
    <col min="8" max="12" width="9.1640625" style="794" hidden="1" customWidth="1"/>
    <col min="13" max="13" width="9.1640625" style="822" hidden="1" customWidth="1"/>
    <col min="14" max="16" width="9.1640625" style="794" hidden="1" customWidth="1"/>
    <col min="17" max="18" width="10.6640625" style="794" hidden="1" customWidth="1"/>
    <col min="19" max="28" width="10.6640625" style="794" customWidth="1"/>
    <col min="29" max="29" width="8.83203125" style="794"/>
    <col min="30" max="30" width="17.6640625" style="794" bestFit="1" customWidth="1"/>
    <col min="31" max="16384" width="8.83203125" style="794"/>
  </cols>
  <sheetData>
    <row r="1" spans="1:30" ht="17.25" customHeight="1">
      <c r="A1" s="793" t="s">
        <v>241</v>
      </c>
      <c r="K1" s="795"/>
      <c r="L1" s="795"/>
      <c r="M1" s="795"/>
      <c r="N1" s="795"/>
      <c r="O1" s="795"/>
      <c r="P1" s="795"/>
      <c r="Q1" s="795"/>
      <c r="R1" s="795"/>
      <c r="S1" s="795"/>
      <c r="T1" s="795"/>
      <c r="U1" s="795"/>
      <c r="V1" s="795"/>
      <c r="W1" s="795"/>
      <c r="X1" s="795"/>
      <c r="Z1" s="795"/>
      <c r="AB1" s="796" t="s">
        <v>252</v>
      </c>
    </row>
    <row r="2" spans="1:30" ht="9" customHeight="1">
      <c r="K2" s="795"/>
      <c r="L2" s="795"/>
      <c r="M2" s="795"/>
      <c r="N2" s="795"/>
      <c r="O2" s="795"/>
      <c r="P2" s="795"/>
      <c r="Q2" s="795"/>
      <c r="R2" s="795"/>
      <c r="S2" s="795"/>
      <c r="T2" s="795"/>
      <c r="U2" s="795"/>
      <c r="V2" s="795"/>
      <c r="W2" s="795"/>
      <c r="X2" s="795"/>
      <c r="Z2" s="795"/>
      <c r="AB2" s="795"/>
    </row>
    <row r="3" spans="1:30" s="826" customFormat="1" ht="17">
      <c r="A3" s="823" t="s">
        <v>67</v>
      </c>
      <c r="B3" s="824"/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  <c r="U3" s="824"/>
      <c r="V3" s="824"/>
      <c r="W3" s="824"/>
      <c r="X3" s="824"/>
      <c r="Y3" s="824"/>
      <c r="Z3" s="824"/>
      <c r="AA3" s="824"/>
      <c r="AB3" s="825"/>
    </row>
    <row r="4" spans="1:30" ht="48">
      <c r="A4" s="878"/>
      <c r="B4" s="797" t="s">
        <v>242</v>
      </c>
      <c r="C4" s="798">
        <v>2004</v>
      </c>
      <c r="D4" s="797">
        <v>2005</v>
      </c>
      <c r="E4" s="797">
        <v>2006</v>
      </c>
      <c r="F4" s="797">
        <v>2007</v>
      </c>
      <c r="G4" s="797">
        <v>2008</v>
      </c>
      <c r="H4" s="797">
        <v>2009</v>
      </c>
      <c r="I4" s="797">
        <v>2010</v>
      </c>
      <c r="J4" s="799">
        <v>2011</v>
      </c>
      <c r="K4" s="797">
        <v>2012</v>
      </c>
      <c r="L4" s="797">
        <v>2013</v>
      </c>
      <c r="M4" s="797">
        <v>2014</v>
      </c>
      <c r="N4" s="800">
        <v>2015</v>
      </c>
      <c r="O4" s="800">
        <v>2016</v>
      </c>
      <c r="P4" s="801">
        <v>2017</v>
      </c>
      <c r="Q4" s="800">
        <v>2018</v>
      </c>
      <c r="R4" s="800">
        <v>2019</v>
      </c>
      <c r="S4" s="800">
        <v>2020</v>
      </c>
      <c r="T4" s="800">
        <v>2021</v>
      </c>
      <c r="U4" s="800">
        <v>2022</v>
      </c>
      <c r="V4" s="800">
        <v>2023</v>
      </c>
      <c r="W4" s="801">
        <v>2024</v>
      </c>
      <c r="X4" s="801">
        <v>2025</v>
      </c>
      <c r="Y4" s="797" t="s">
        <v>250</v>
      </c>
      <c r="Z4" s="797" t="s">
        <v>247</v>
      </c>
      <c r="AA4" s="802" t="s">
        <v>251</v>
      </c>
      <c r="AB4" s="797" t="s">
        <v>248</v>
      </c>
    </row>
    <row r="5" spans="1:30" s="837" customFormat="1">
      <c r="A5" s="876" t="s">
        <v>76</v>
      </c>
      <c r="B5" s="830">
        <f t="shared" ref="B5:B15" si="0">(L5-H5)/H5</f>
        <v>2.9748283752860413E-2</v>
      </c>
      <c r="C5" s="831">
        <v>249900</v>
      </c>
      <c r="D5" s="832">
        <v>263000</v>
      </c>
      <c r="E5" s="832">
        <v>262000</v>
      </c>
      <c r="F5" s="832">
        <v>265000</v>
      </c>
      <c r="G5" s="832">
        <v>244900</v>
      </c>
      <c r="H5" s="833">
        <v>218500</v>
      </c>
      <c r="I5" s="833">
        <v>224900</v>
      </c>
      <c r="J5" s="834">
        <v>210533</v>
      </c>
      <c r="K5" s="832">
        <v>209900</v>
      </c>
      <c r="L5" s="832">
        <v>225000</v>
      </c>
      <c r="M5" s="832">
        <v>216766</v>
      </c>
      <c r="N5" s="832">
        <v>225000</v>
      </c>
      <c r="O5" s="832">
        <v>235000</v>
      </c>
      <c r="P5" s="832">
        <v>250000</v>
      </c>
      <c r="Q5" s="832">
        <v>265000</v>
      </c>
      <c r="R5" s="832">
        <v>282000</v>
      </c>
      <c r="S5" s="832">
        <v>317000</v>
      </c>
      <c r="T5" s="832">
        <v>372266</v>
      </c>
      <c r="U5" s="832">
        <v>415000</v>
      </c>
      <c r="V5" s="832">
        <v>430000</v>
      </c>
      <c r="W5" s="832">
        <v>475000</v>
      </c>
      <c r="X5" s="832">
        <v>500000</v>
      </c>
      <c r="Y5" s="835">
        <f>X5-W5</f>
        <v>25000</v>
      </c>
      <c r="Z5" s="830">
        <f>Y5/W5</f>
        <v>5.2631578947368418E-2</v>
      </c>
      <c r="AA5" s="836">
        <f>X5-S5</f>
        <v>183000</v>
      </c>
      <c r="AB5" s="830">
        <f>AA5/S5</f>
        <v>0.57728706624605675</v>
      </c>
      <c r="AD5" s="838"/>
    </row>
    <row r="6" spans="1:30" s="847" customFormat="1">
      <c r="A6" s="877" t="s">
        <v>54</v>
      </c>
      <c r="B6" s="840">
        <f t="shared" si="0"/>
        <v>8.9068825910931168E-2</v>
      </c>
      <c r="C6" s="841">
        <v>284900</v>
      </c>
      <c r="D6" s="842">
        <v>303900</v>
      </c>
      <c r="E6" s="842">
        <v>303750</v>
      </c>
      <c r="F6" s="842">
        <v>300000</v>
      </c>
      <c r="G6" s="842">
        <v>285000</v>
      </c>
      <c r="H6" s="843">
        <v>247000</v>
      </c>
      <c r="I6" s="843">
        <v>259000</v>
      </c>
      <c r="J6" s="844">
        <v>250000</v>
      </c>
      <c r="K6" s="842">
        <v>255000</v>
      </c>
      <c r="L6" s="842">
        <v>269000</v>
      </c>
      <c r="M6" s="842">
        <v>268000</v>
      </c>
      <c r="N6" s="842">
        <v>275000</v>
      </c>
      <c r="O6" s="842">
        <v>294000</v>
      </c>
      <c r="P6" s="842">
        <v>314000</v>
      </c>
      <c r="Q6" s="842">
        <v>330000</v>
      </c>
      <c r="R6" s="842">
        <v>349000</v>
      </c>
      <c r="S6" s="842">
        <v>395000</v>
      </c>
      <c r="T6" s="842">
        <v>449933</v>
      </c>
      <c r="U6" s="842">
        <v>501266</v>
      </c>
      <c r="V6" s="842">
        <v>530000</v>
      </c>
      <c r="W6" s="842">
        <v>576000</v>
      </c>
      <c r="X6" s="842">
        <v>618000</v>
      </c>
      <c r="Y6" s="845">
        <f t="shared" ref="Y6:Y15" si="1">X6-W6</f>
        <v>42000</v>
      </c>
      <c r="Z6" s="840">
        <f t="shared" ref="Z6:Z15" si="2">Y6/W6</f>
        <v>7.2916666666666671E-2</v>
      </c>
      <c r="AA6" s="846">
        <f t="shared" ref="AA6:AA15" si="3">X6-S6</f>
        <v>223000</v>
      </c>
      <c r="AB6" s="840">
        <f t="shared" ref="AB6:AB15" si="4">AA6/S6</f>
        <v>0.56455696202531647</v>
      </c>
      <c r="AD6" s="848"/>
    </row>
    <row r="7" spans="1:30" s="858" customFormat="1">
      <c r="A7" s="849" t="s">
        <v>71</v>
      </c>
      <c r="B7" s="850">
        <f t="shared" si="0"/>
        <v>1.411764705882353E-2</v>
      </c>
      <c r="C7" s="851">
        <v>194000</v>
      </c>
      <c r="D7" s="852">
        <v>220000</v>
      </c>
      <c r="E7" s="852">
        <v>224900</v>
      </c>
      <c r="F7" s="852">
        <v>219000</v>
      </c>
      <c r="G7" s="852">
        <v>215000</v>
      </c>
      <c r="H7" s="853">
        <v>170000</v>
      </c>
      <c r="I7" s="853">
        <v>175000</v>
      </c>
      <c r="J7" s="854">
        <v>170000</v>
      </c>
      <c r="K7" s="855">
        <v>170000</v>
      </c>
      <c r="L7" s="855">
        <v>172400</v>
      </c>
      <c r="M7" s="855">
        <v>194933</v>
      </c>
      <c r="N7" s="855">
        <v>191333</v>
      </c>
      <c r="O7" s="855">
        <v>200000</v>
      </c>
      <c r="P7" s="855">
        <v>205000</v>
      </c>
      <c r="Q7" s="855">
        <v>219993</v>
      </c>
      <c r="R7" s="855">
        <v>240000</v>
      </c>
      <c r="S7" s="855">
        <v>268000</v>
      </c>
      <c r="T7" s="855">
        <v>315833</v>
      </c>
      <c r="U7" s="855">
        <v>380000</v>
      </c>
      <c r="V7" s="855">
        <v>399000</v>
      </c>
      <c r="W7" s="855">
        <v>450000</v>
      </c>
      <c r="X7" s="855">
        <v>475000</v>
      </c>
      <c r="Y7" s="856">
        <f t="shared" si="1"/>
        <v>25000</v>
      </c>
      <c r="Z7" s="850">
        <f t="shared" si="2"/>
        <v>5.5555555555555552E-2</v>
      </c>
      <c r="AA7" s="857">
        <f t="shared" si="3"/>
        <v>207000</v>
      </c>
      <c r="AB7" s="850">
        <f t="shared" si="4"/>
        <v>0.77238805970149249</v>
      </c>
    </row>
    <row r="8" spans="1:30" s="858" customFormat="1">
      <c r="A8" s="849" t="s">
        <v>72</v>
      </c>
      <c r="B8" s="850">
        <f t="shared" si="0"/>
        <v>5.8823529411764705E-2</v>
      </c>
      <c r="C8" s="851">
        <v>196000</v>
      </c>
      <c r="D8" s="852">
        <v>210000</v>
      </c>
      <c r="E8" s="852">
        <v>215000</v>
      </c>
      <c r="F8" s="852">
        <v>219900</v>
      </c>
      <c r="G8" s="852">
        <v>210000</v>
      </c>
      <c r="H8" s="853">
        <v>170000</v>
      </c>
      <c r="I8" s="853">
        <v>180000</v>
      </c>
      <c r="J8" s="854">
        <v>173000</v>
      </c>
      <c r="K8" s="855">
        <v>169000</v>
      </c>
      <c r="L8" s="855">
        <v>180000</v>
      </c>
      <c r="M8" s="855">
        <v>186500</v>
      </c>
      <c r="N8" s="855">
        <v>199000</v>
      </c>
      <c r="O8" s="855">
        <v>199466</v>
      </c>
      <c r="P8" s="855">
        <v>217000</v>
      </c>
      <c r="Q8" s="855">
        <v>218000</v>
      </c>
      <c r="R8" s="855">
        <v>239000</v>
      </c>
      <c r="S8" s="855">
        <v>270000</v>
      </c>
      <c r="T8" s="855">
        <v>329000</v>
      </c>
      <c r="U8" s="855">
        <v>379933</v>
      </c>
      <c r="V8" s="855">
        <v>420000</v>
      </c>
      <c r="W8" s="855">
        <v>441000</v>
      </c>
      <c r="X8" s="855">
        <v>483000</v>
      </c>
      <c r="Y8" s="856">
        <f t="shared" si="1"/>
        <v>42000</v>
      </c>
      <c r="Z8" s="850">
        <f t="shared" si="2"/>
        <v>9.5238095238095233E-2</v>
      </c>
      <c r="AA8" s="857">
        <f t="shared" si="3"/>
        <v>213000</v>
      </c>
      <c r="AB8" s="850">
        <f t="shared" si="4"/>
        <v>0.78888888888888886</v>
      </c>
    </row>
    <row r="9" spans="1:30" s="858" customFormat="1">
      <c r="A9" s="849" t="s">
        <v>73</v>
      </c>
      <c r="B9" s="850">
        <f t="shared" si="0"/>
        <v>-3.4726309593878756E-2</v>
      </c>
      <c r="C9" s="851">
        <v>177000</v>
      </c>
      <c r="D9" s="852">
        <v>191000</v>
      </c>
      <c r="E9" s="852">
        <v>201000</v>
      </c>
      <c r="F9" s="852">
        <v>205000</v>
      </c>
      <c r="G9" s="852">
        <v>192500</v>
      </c>
      <c r="H9" s="853">
        <v>169900</v>
      </c>
      <c r="I9" s="853">
        <v>166000</v>
      </c>
      <c r="J9" s="854">
        <v>159000</v>
      </c>
      <c r="K9" s="855">
        <v>164500</v>
      </c>
      <c r="L9" s="855">
        <v>164000</v>
      </c>
      <c r="M9" s="855">
        <v>160000</v>
      </c>
      <c r="N9" s="855">
        <v>163933</v>
      </c>
      <c r="O9" s="855">
        <v>169933</v>
      </c>
      <c r="P9" s="855">
        <v>178000</v>
      </c>
      <c r="Q9" s="855">
        <v>181000</v>
      </c>
      <c r="R9" s="855">
        <v>199800</v>
      </c>
      <c r="S9" s="855">
        <v>233000</v>
      </c>
      <c r="T9" s="855">
        <v>265000</v>
      </c>
      <c r="U9" s="855">
        <v>280000</v>
      </c>
      <c r="V9" s="855">
        <v>309400</v>
      </c>
      <c r="W9" s="855">
        <v>350000</v>
      </c>
      <c r="X9" s="855">
        <v>380000</v>
      </c>
      <c r="Y9" s="856">
        <f t="shared" si="1"/>
        <v>30000</v>
      </c>
      <c r="Z9" s="850">
        <f t="shared" si="2"/>
        <v>8.5714285714285715E-2</v>
      </c>
      <c r="AA9" s="857">
        <f t="shared" si="3"/>
        <v>147000</v>
      </c>
      <c r="AB9" s="850">
        <f t="shared" si="4"/>
        <v>0.63090128755364805</v>
      </c>
    </row>
    <row r="10" spans="1:30" s="858" customFormat="1">
      <c r="A10" s="849" t="s">
        <v>74</v>
      </c>
      <c r="B10" s="850">
        <f t="shared" si="0"/>
        <v>0.1075</v>
      </c>
      <c r="C10" s="851">
        <v>93500</v>
      </c>
      <c r="D10" s="852">
        <v>105000</v>
      </c>
      <c r="E10" s="852">
        <v>119900</v>
      </c>
      <c r="F10" s="852">
        <v>127533</v>
      </c>
      <c r="G10" s="852">
        <v>115000</v>
      </c>
      <c r="H10" s="853">
        <v>80000</v>
      </c>
      <c r="I10" s="853">
        <v>95000</v>
      </c>
      <c r="J10" s="854">
        <v>90000</v>
      </c>
      <c r="K10" s="855">
        <v>98000</v>
      </c>
      <c r="L10" s="855">
        <v>88600</v>
      </c>
      <c r="M10" s="855">
        <v>118600</v>
      </c>
      <c r="N10" s="855">
        <v>104466</v>
      </c>
      <c r="O10" s="855">
        <v>100000</v>
      </c>
      <c r="P10" s="855">
        <v>105000</v>
      </c>
      <c r="Q10" s="855">
        <v>110000</v>
      </c>
      <c r="R10" s="855">
        <v>120000</v>
      </c>
      <c r="S10" s="855">
        <v>145000</v>
      </c>
      <c r="T10" s="855">
        <v>160000</v>
      </c>
      <c r="U10" s="855">
        <v>195000</v>
      </c>
      <c r="V10" s="855">
        <v>216000</v>
      </c>
      <c r="W10" s="855">
        <v>220000</v>
      </c>
      <c r="X10" s="855">
        <v>265000</v>
      </c>
      <c r="Y10" s="856">
        <f t="shared" si="1"/>
        <v>45000</v>
      </c>
      <c r="Z10" s="850">
        <f t="shared" si="2"/>
        <v>0.20454545454545456</v>
      </c>
      <c r="AA10" s="857">
        <f t="shared" si="3"/>
        <v>120000</v>
      </c>
      <c r="AB10" s="850">
        <f t="shared" si="4"/>
        <v>0.82758620689655171</v>
      </c>
    </row>
    <row r="11" spans="1:30" s="858" customFormat="1">
      <c r="A11" s="849" t="s">
        <v>75</v>
      </c>
      <c r="B11" s="850">
        <f t="shared" si="0"/>
        <v>4.3956043956043959E-2</v>
      </c>
      <c r="C11" s="851">
        <v>181000</v>
      </c>
      <c r="D11" s="852">
        <v>199000</v>
      </c>
      <c r="E11" s="852">
        <v>212500</v>
      </c>
      <c r="F11" s="852">
        <v>221000</v>
      </c>
      <c r="G11" s="852">
        <v>212500</v>
      </c>
      <c r="H11" s="853">
        <v>182000</v>
      </c>
      <c r="I11" s="853">
        <v>185000</v>
      </c>
      <c r="J11" s="854">
        <v>189425</v>
      </c>
      <c r="K11" s="855">
        <v>185000</v>
      </c>
      <c r="L11" s="855">
        <v>190000</v>
      </c>
      <c r="M11" s="855">
        <v>168000</v>
      </c>
      <c r="N11" s="855">
        <v>180166</v>
      </c>
      <c r="O11" s="855">
        <v>189933</v>
      </c>
      <c r="P11" s="855">
        <v>185000</v>
      </c>
      <c r="Q11" s="855">
        <v>200000</v>
      </c>
      <c r="R11" s="855">
        <v>207533</v>
      </c>
      <c r="S11" s="855">
        <v>231000</v>
      </c>
      <c r="T11" s="855">
        <v>275000</v>
      </c>
      <c r="U11" s="855">
        <v>326500</v>
      </c>
      <c r="V11" s="855">
        <v>355000</v>
      </c>
      <c r="W11" s="855">
        <v>400000</v>
      </c>
      <c r="X11" s="855">
        <v>430000</v>
      </c>
      <c r="Y11" s="856">
        <f t="shared" si="1"/>
        <v>30000</v>
      </c>
      <c r="Z11" s="850">
        <f t="shared" si="2"/>
        <v>7.4999999999999997E-2</v>
      </c>
      <c r="AA11" s="857">
        <f t="shared" si="3"/>
        <v>199000</v>
      </c>
      <c r="AB11" s="850">
        <f t="shared" si="4"/>
        <v>0.8614718614718615</v>
      </c>
    </row>
    <row r="12" spans="1:30" s="858" customFormat="1">
      <c r="A12" s="849" t="s">
        <v>77</v>
      </c>
      <c r="B12" s="850">
        <f t="shared" si="0"/>
        <v>1.3006503251625813E-2</v>
      </c>
      <c r="C12" s="851">
        <v>222000</v>
      </c>
      <c r="D12" s="852">
        <v>234000</v>
      </c>
      <c r="E12" s="852">
        <v>238733</v>
      </c>
      <c r="F12" s="852">
        <v>238000</v>
      </c>
      <c r="G12" s="852">
        <v>232000</v>
      </c>
      <c r="H12" s="853">
        <v>199900</v>
      </c>
      <c r="I12" s="853">
        <v>195000</v>
      </c>
      <c r="J12" s="854">
        <v>182000</v>
      </c>
      <c r="K12" s="855">
        <v>185000</v>
      </c>
      <c r="L12" s="855">
        <v>202500</v>
      </c>
      <c r="M12" s="855">
        <v>201533</v>
      </c>
      <c r="N12" s="855">
        <v>199600</v>
      </c>
      <c r="O12" s="855">
        <v>210000</v>
      </c>
      <c r="P12" s="855">
        <v>228000</v>
      </c>
      <c r="Q12" s="855">
        <v>240000</v>
      </c>
      <c r="R12" s="855">
        <v>249900</v>
      </c>
      <c r="S12" s="855">
        <v>280500</v>
      </c>
      <c r="T12" s="855">
        <v>327000</v>
      </c>
      <c r="U12" s="855">
        <v>365000</v>
      </c>
      <c r="V12" s="855">
        <v>390000</v>
      </c>
      <c r="W12" s="855">
        <v>423733</v>
      </c>
      <c r="X12" s="855">
        <v>470000</v>
      </c>
      <c r="Y12" s="856">
        <f t="shared" si="1"/>
        <v>46267</v>
      </c>
      <c r="Z12" s="850">
        <f t="shared" si="2"/>
        <v>0.10918904121227282</v>
      </c>
      <c r="AA12" s="857">
        <f t="shared" si="3"/>
        <v>189500</v>
      </c>
      <c r="AB12" s="850">
        <f t="shared" si="4"/>
        <v>0.67557932263814613</v>
      </c>
    </row>
    <row r="13" spans="1:30" s="858" customFormat="1">
      <c r="A13" s="849" t="s">
        <v>78</v>
      </c>
      <c r="B13" s="850">
        <f t="shared" si="0"/>
        <v>2.5993546500592511E-2</v>
      </c>
      <c r="C13" s="851">
        <v>220000</v>
      </c>
      <c r="D13" s="852">
        <v>235000</v>
      </c>
      <c r="E13" s="852">
        <v>229900</v>
      </c>
      <c r="F13" s="852">
        <v>235000</v>
      </c>
      <c r="G13" s="852">
        <v>225500</v>
      </c>
      <c r="H13" s="853">
        <v>194933</v>
      </c>
      <c r="I13" s="853">
        <v>195000</v>
      </c>
      <c r="J13" s="854">
        <v>186000</v>
      </c>
      <c r="K13" s="855">
        <v>187900</v>
      </c>
      <c r="L13" s="855">
        <v>200000</v>
      </c>
      <c r="M13" s="855">
        <v>210000</v>
      </c>
      <c r="N13" s="855">
        <v>205000</v>
      </c>
      <c r="O13" s="855">
        <v>211500</v>
      </c>
      <c r="P13" s="855">
        <v>229933</v>
      </c>
      <c r="Q13" s="855">
        <v>244933</v>
      </c>
      <c r="R13" s="855">
        <v>255000</v>
      </c>
      <c r="S13" s="855">
        <v>284533</v>
      </c>
      <c r="T13" s="855">
        <v>320000</v>
      </c>
      <c r="U13" s="855">
        <v>365000</v>
      </c>
      <c r="V13" s="855">
        <v>390000</v>
      </c>
      <c r="W13" s="855">
        <v>439000</v>
      </c>
      <c r="X13" s="855">
        <v>454750</v>
      </c>
      <c r="Y13" s="856">
        <f t="shared" si="1"/>
        <v>15750</v>
      </c>
      <c r="Z13" s="850">
        <f t="shared" si="2"/>
        <v>3.5876993166287015E-2</v>
      </c>
      <c r="AA13" s="857">
        <f t="shared" si="3"/>
        <v>170217</v>
      </c>
      <c r="AB13" s="850">
        <f t="shared" si="4"/>
        <v>0.59823289389982881</v>
      </c>
    </row>
    <row r="14" spans="1:30" s="868" customFormat="1">
      <c r="A14" s="859" t="s">
        <v>79</v>
      </c>
      <c r="B14" s="860">
        <f t="shared" si="0"/>
        <v>-6.7114093959731542E-3</v>
      </c>
      <c r="C14" s="861">
        <v>147000</v>
      </c>
      <c r="D14" s="862">
        <v>170500</v>
      </c>
      <c r="E14" s="862">
        <v>182500</v>
      </c>
      <c r="F14" s="862">
        <v>190000</v>
      </c>
      <c r="G14" s="862">
        <v>185000</v>
      </c>
      <c r="H14" s="863">
        <v>149000</v>
      </c>
      <c r="I14" s="863">
        <v>153000</v>
      </c>
      <c r="J14" s="864">
        <v>149900</v>
      </c>
      <c r="K14" s="865">
        <v>158500</v>
      </c>
      <c r="L14" s="865">
        <v>148000</v>
      </c>
      <c r="M14" s="865">
        <v>144500</v>
      </c>
      <c r="N14" s="865">
        <v>157000</v>
      </c>
      <c r="O14" s="865">
        <v>159000</v>
      </c>
      <c r="P14" s="865">
        <v>159000</v>
      </c>
      <c r="Q14" s="865">
        <v>172000</v>
      </c>
      <c r="R14" s="865">
        <v>175566</v>
      </c>
      <c r="S14" s="865">
        <v>212766</v>
      </c>
      <c r="T14" s="865">
        <v>238000</v>
      </c>
      <c r="U14" s="865">
        <v>275000</v>
      </c>
      <c r="V14" s="865">
        <v>300000</v>
      </c>
      <c r="W14" s="865">
        <v>340000</v>
      </c>
      <c r="X14" s="865">
        <v>367000</v>
      </c>
      <c r="Y14" s="866">
        <f t="shared" si="1"/>
        <v>27000</v>
      </c>
      <c r="Z14" s="860">
        <f t="shared" si="2"/>
        <v>7.9411764705882348E-2</v>
      </c>
      <c r="AA14" s="867">
        <f t="shared" si="3"/>
        <v>154234</v>
      </c>
      <c r="AB14" s="860">
        <f t="shared" si="4"/>
        <v>0.72489965502006903</v>
      </c>
    </row>
    <row r="15" spans="1:30">
      <c r="A15" s="803" t="s">
        <v>55</v>
      </c>
      <c r="B15" s="804">
        <f t="shared" si="0"/>
        <v>4.7619047619047616E-2</v>
      </c>
      <c r="C15" s="805">
        <v>238000</v>
      </c>
      <c r="D15" s="806">
        <v>250000</v>
      </c>
      <c r="E15" s="806">
        <v>249900</v>
      </c>
      <c r="F15" s="806">
        <v>252500</v>
      </c>
      <c r="G15" s="806">
        <v>240000</v>
      </c>
      <c r="H15" s="807">
        <v>210000</v>
      </c>
      <c r="I15" s="807">
        <v>215000</v>
      </c>
      <c r="J15" s="808">
        <v>207000</v>
      </c>
      <c r="K15" s="809">
        <v>205000</v>
      </c>
      <c r="L15" s="809">
        <v>220000</v>
      </c>
      <c r="M15" s="809">
        <v>219000</v>
      </c>
      <c r="N15" s="809">
        <v>221000</v>
      </c>
      <c r="O15" s="809">
        <v>230000</v>
      </c>
      <c r="P15" s="809">
        <v>240000</v>
      </c>
      <c r="Q15" s="809">
        <v>254000</v>
      </c>
      <c r="R15" s="809">
        <v>270000</v>
      </c>
      <c r="S15" s="809">
        <v>302333</v>
      </c>
      <c r="T15" s="809">
        <v>350000</v>
      </c>
      <c r="U15" s="809">
        <v>400000</v>
      </c>
      <c r="V15" s="809">
        <v>418000</v>
      </c>
      <c r="W15" s="809">
        <v>465000</v>
      </c>
      <c r="X15" s="806">
        <v>495250</v>
      </c>
      <c r="Y15" s="810">
        <f t="shared" si="1"/>
        <v>30250</v>
      </c>
      <c r="Z15" s="804">
        <f t="shared" si="2"/>
        <v>6.505376344086021E-2</v>
      </c>
      <c r="AA15" s="810">
        <f t="shared" si="3"/>
        <v>192917</v>
      </c>
      <c r="AB15" s="804">
        <f t="shared" si="4"/>
        <v>0.63809441906771669</v>
      </c>
    </row>
    <row r="16" spans="1:30" ht="6" customHeight="1">
      <c r="K16" s="811"/>
      <c r="L16" s="811"/>
      <c r="M16" s="811"/>
    </row>
    <row r="17" spans="1:39" s="826" customFormat="1" ht="17">
      <c r="A17" s="823" t="s">
        <v>68</v>
      </c>
      <c r="B17" s="824"/>
      <c r="C17" s="824"/>
      <c r="D17" s="824"/>
      <c r="E17" s="824"/>
      <c r="F17" s="824"/>
      <c r="G17" s="824"/>
      <c r="H17" s="824"/>
      <c r="I17" s="824"/>
      <c r="J17" s="824"/>
      <c r="K17" s="824"/>
      <c r="L17" s="824"/>
      <c r="M17" s="824"/>
      <c r="N17" s="824"/>
      <c r="O17" s="824"/>
      <c r="P17" s="824"/>
      <c r="Q17" s="824"/>
      <c r="R17" s="824"/>
      <c r="S17" s="824"/>
      <c r="T17" s="824"/>
      <c r="U17" s="824"/>
      <c r="V17" s="824"/>
      <c r="W17" s="824"/>
      <c r="X17" s="824"/>
      <c r="Y17" s="824"/>
      <c r="Z17" s="824"/>
      <c r="AA17" s="824"/>
      <c r="AB17" s="825"/>
    </row>
    <row r="18" spans="1:39" ht="48">
      <c r="A18" s="878"/>
      <c r="B18" s="797" t="s">
        <v>242</v>
      </c>
      <c r="C18" s="798">
        <v>2004</v>
      </c>
      <c r="D18" s="797">
        <v>2005</v>
      </c>
      <c r="E18" s="797">
        <v>2006</v>
      </c>
      <c r="F18" s="797">
        <v>2007</v>
      </c>
      <c r="G18" s="797">
        <v>2008</v>
      </c>
      <c r="H18" s="797">
        <v>2009</v>
      </c>
      <c r="I18" s="797">
        <v>2010</v>
      </c>
      <c r="J18" s="799">
        <v>2011</v>
      </c>
      <c r="K18" s="797">
        <v>2012</v>
      </c>
      <c r="L18" s="797">
        <v>2013</v>
      </c>
      <c r="M18" s="797">
        <v>2014</v>
      </c>
      <c r="N18" s="800">
        <v>2015</v>
      </c>
      <c r="O18" s="800">
        <v>2016</v>
      </c>
      <c r="P18" s="801">
        <v>2017</v>
      </c>
      <c r="Q18" s="800">
        <v>2018</v>
      </c>
      <c r="R18" s="800">
        <v>2019</v>
      </c>
      <c r="S18" s="800">
        <v>2020</v>
      </c>
      <c r="T18" s="800">
        <v>2021</v>
      </c>
      <c r="U18" s="800">
        <v>2022</v>
      </c>
      <c r="V18" s="800">
        <v>2023</v>
      </c>
      <c r="W18" s="800">
        <v>2024</v>
      </c>
      <c r="X18" s="800">
        <v>2025</v>
      </c>
      <c r="Y18" s="797" t="s">
        <v>250</v>
      </c>
      <c r="Z18" s="797" t="s">
        <v>247</v>
      </c>
      <c r="AA18" s="802" t="s">
        <v>251</v>
      </c>
      <c r="AB18" s="797" t="s">
        <v>248</v>
      </c>
    </row>
    <row r="19" spans="1:39" s="837" customFormat="1">
      <c r="A19" s="829" t="s">
        <v>76</v>
      </c>
      <c r="B19" s="830">
        <f t="shared" ref="B19:B29" si="5">(L19-H19)/H19</f>
        <v>3.5294117647058823E-2</v>
      </c>
      <c r="C19" s="831">
        <v>240000</v>
      </c>
      <c r="D19" s="832">
        <v>252500</v>
      </c>
      <c r="E19" s="832">
        <v>252500</v>
      </c>
      <c r="F19" s="832">
        <v>255000</v>
      </c>
      <c r="G19" s="832">
        <v>234900</v>
      </c>
      <c r="H19" s="833">
        <v>212500</v>
      </c>
      <c r="I19" s="833">
        <v>217500</v>
      </c>
      <c r="J19" s="834">
        <v>206000</v>
      </c>
      <c r="K19" s="832">
        <v>203000</v>
      </c>
      <c r="L19" s="832">
        <v>220000</v>
      </c>
      <c r="M19" s="832">
        <v>211000</v>
      </c>
      <c r="N19" s="832">
        <v>224000</v>
      </c>
      <c r="O19" s="832">
        <v>232533</v>
      </c>
      <c r="P19" s="832">
        <v>247000</v>
      </c>
      <c r="Q19" s="832">
        <v>262000</v>
      </c>
      <c r="R19" s="832">
        <v>280000</v>
      </c>
      <c r="S19" s="832">
        <v>315000</v>
      </c>
      <c r="T19" s="832">
        <v>370000</v>
      </c>
      <c r="U19" s="832">
        <v>410000</v>
      </c>
      <c r="V19" s="832">
        <v>425000</v>
      </c>
      <c r="W19" s="832">
        <v>475000</v>
      </c>
      <c r="X19" s="832">
        <v>495000</v>
      </c>
      <c r="Y19" s="835">
        <f>X19-W19</f>
        <v>20000</v>
      </c>
      <c r="Z19" s="830">
        <f>Y19/W19</f>
        <v>4.2105263157894736E-2</v>
      </c>
      <c r="AA19" s="836">
        <f>X19-S19</f>
        <v>180000</v>
      </c>
      <c r="AB19" s="830">
        <f>AA19/S19</f>
        <v>0.5714285714285714</v>
      </c>
      <c r="AD19" s="869"/>
    </row>
    <row r="20" spans="1:39" s="858" customFormat="1">
      <c r="A20" s="839" t="s">
        <v>54</v>
      </c>
      <c r="B20" s="840">
        <f t="shared" si="5"/>
        <v>8.3333333333333329E-2</v>
      </c>
      <c r="C20" s="841">
        <v>275000</v>
      </c>
      <c r="D20" s="842">
        <v>295000</v>
      </c>
      <c r="E20" s="842">
        <v>290000</v>
      </c>
      <c r="F20" s="842">
        <v>290000</v>
      </c>
      <c r="G20" s="842">
        <v>275000</v>
      </c>
      <c r="H20" s="843">
        <v>240000</v>
      </c>
      <c r="I20" s="843">
        <v>250000</v>
      </c>
      <c r="J20" s="844">
        <v>245000</v>
      </c>
      <c r="K20" s="842">
        <v>247900</v>
      </c>
      <c r="L20" s="842">
        <v>260000</v>
      </c>
      <c r="M20" s="842">
        <v>255000</v>
      </c>
      <c r="N20" s="842">
        <v>272000</v>
      </c>
      <c r="O20" s="842">
        <v>286000</v>
      </c>
      <c r="P20" s="842">
        <v>306533</v>
      </c>
      <c r="Q20" s="842">
        <v>325000</v>
      </c>
      <c r="R20" s="842">
        <v>347000</v>
      </c>
      <c r="S20" s="842">
        <v>390000</v>
      </c>
      <c r="T20" s="842">
        <v>440000</v>
      </c>
      <c r="U20" s="842">
        <v>500000</v>
      </c>
      <c r="V20" s="842">
        <v>512533</v>
      </c>
      <c r="W20" s="842">
        <v>575000</v>
      </c>
      <c r="X20" s="842">
        <v>600000</v>
      </c>
      <c r="Y20" s="845">
        <f t="shared" ref="Y20:Y29" si="6">X20-W20</f>
        <v>25000</v>
      </c>
      <c r="Z20" s="840">
        <f t="shared" ref="Z20:Z29" si="7">Y20/W20</f>
        <v>4.3478260869565216E-2</v>
      </c>
      <c r="AA20" s="846">
        <f t="shared" ref="AA20:AA29" si="8">X20-S20</f>
        <v>210000</v>
      </c>
      <c r="AB20" s="840">
        <f t="shared" ref="AB20:AB29" si="9">AA20/S20</f>
        <v>0.53846153846153844</v>
      </c>
      <c r="AD20" s="870"/>
    </row>
    <row r="21" spans="1:39" s="858" customFormat="1">
      <c r="A21" s="849" t="s">
        <v>71</v>
      </c>
      <c r="B21" s="850">
        <f t="shared" si="5"/>
        <v>3.1515151515151517E-2</v>
      </c>
      <c r="C21" s="851">
        <v>185000</v>
      </c>
      <c r="D21" s="855">
        <v>210000</v>
      </c>
      <c r="E21" s="852">
        <v>215000</v>
      </c>
      <c r="F21" s="852">
        <v>210000</v>
      </c>
      <c r="G21" s="852">
        <v>210000</v>
      </c>
      <c r="H21" s="853">
        <v>165000</v>
      </c>
      <c r="I21" s="853">
        <v>173700</v>
      </c>
      <c r="J21" s="854">
        <v>166000</v>
      </c>
      <c r="K21" s="855">
        <v>165742</v>
      </c>
      <c r="L21" s="855">
        <v>170200</v>
      </c>
      <c r="M21" s="855">
        <v>191000</v>
      </c>
      <c r="N21" s="855">
        <v>190000</v>
      </c>
      <c r="O21" s="855">
        <v>199000</v>
      </c>
      <c r="P21" s="855">
        <v>204000</v>
      </c>
      <c r="Q21" s="855">
        <v>217533</v>
      </c>
      <c r="R21" s="855">
        <v>239966</v>
      </c>
      <c r="S21" s="855">
        <v>265000</v>
      </c>
      <c r="T21" s="855">
        <v>315000</v>
      </c>
      <c r="U21" s="855">
        <v>375000</v>
      </c>
      <c r="V21" s="855">
        <v>380000</v>
      </c>
      <c r="W21" s="855">
        <v>449000</v>
      </c>
      <c r="X21" s="855">
        <v>460000</v>
      </c>
      <c r="Y21" s="856">
        <f t="shared" si="6"/>
        <v>11000</v>
      </c>
      <c r="Z21" s="850">
        <f t="shared" si="7"/>
        <v>2.4498886414253896E-2</v>
      </c>
      <c r="AA21" s="857">
        <f t="shared" si="8"/>
        <v>195000</v>
      </c>
      <c r="AB21" s="850">
        <f t="shared" si="9"/>
        <v>0.73584905660377353</v>
      </c>
      <c r="AD21" s="839"/>
      <c r="AE21" s="848"/>
      <c r="AF21" s="848"/>
      <c r="AG21" s="848"/>
      <c r="AH21" s="848"/>
      <c r="AI21" s="848"/>
      <c r="AJ21" s="848"/>
      <c r="AK21" s="848"/>
      <c r="AL21" s="848"/>
      <c r="AM21" s="848"/>
    </row>
    <row r="22" spans="1:39" s="858" customFormat="1">
      <c r="A22" s="849" t="s">
        <v>72</v>
      </c>
      <c r="B22" s="850">
        <f t="shared" si="5"/>
        <v>7.3818292515504411E-2</v>
      </c>
      <c r="C22" s="851">
        <v>192000</v>
      </c>
      <c r="D22" s="855">
        <v>207896</v>
      </c>
      <c r="E22" s="852">
        <v>210000</v>
      </c>
      <c r="F22" s="852">
        <v>217500</v>
      </c>
      <c r="G22" s="852">
        <v>201000</v>
      </c>
      <c r="H22" s="853">
        <v>167533</v>
      </c>
      <c r="I22" s="853">
        <v>180000</v>
      </c>
      <c r="J22" s="854">
        <v>170500</v>
      </c>
      <c r="K22" s="855">
        <v>167500</v>
      </c>
      <c r="L22" s="855">
        <v>179900</v>
      </c>
      <c r="M22" s="855">
        <v>186000</v>
      </c>
      <c r="N22" s="855">
        <v>198900</v>
      </c>
      <c r="O22" s="855">
        <v>199000</v>
      </c>
      <c r="P22" s="855">
        <v>215000</v>
      </c>
      <c r="Q22" s="855">
        <v>215000</v>
      </c>
      <c r="R22" s="855">
        <v>239000</v>
      </c>
      <c r="S22" s="855">
        <v>267766</v>
      </c>
      <c r="T22" s="855">
        <v>328000</v>
      </c>
      <c r="U22" s="855">
        <v>376000</v>
      </c>
      <c r="V22" s="855">
        <v>415000</v>
      </c>
      <c r="W22" s="855">
        <v>444000</v>
      </c>
      <c r="X22" s="855">
        <v>475000</v>
      </c>
      <c r="Y22" s="856">
        <f t="shared" si="6"/>
        <v>31000</v>
      </c>
      <c r="Z22" s="850">
        <f t="shared" si="7"/>
        <v>6.9819819819819814E-2</v>
      </c>
      <c r="AA22" s="857">
        <f t="shared" si="8"/>
        <v>207234</v>
      </c>
      <c r="AB22" s="850">
        <f t="shared" si="9"/>
        <v>0.77393694494446641</v>
      </c>
      <c r="AD22" s="839"/>
      <c r="AE22" s="848"/>
      <c r="AF22" s="848"/>
      <c r="AG22" s="848"/>
      <c r="AH22" s="848"/>
      <c r="AI22" s="848"/>
      <c r="AJ22" s="848"/>
      <c r="AK22" s="848"/>
      <c r="AL22" s="848"/>
      <c r="AM22" s="848"/>
    </row>
    <row r="23" spans="1:39" s="858" customFormat="1">
      <c r="A23" s="849" t="s">
        <v>73</v>
      </c>
      <c r="B23" s="850">
        <f t="shared" si="5"/>
        <v>-1.7964071856287425E-2</v>
      </c>
      <c r="C23" s="851">
        <v>174000</v>
      </c>
      <c r="D23" s="855">
        <v>189000</v>
      </c>
      <c r="E23" s="852">
        <v>199000</v>
      </c>
      <c r="F23" s="852">
        <v>205000</v>
      </c>
      <c r="G23" s="852">
        <v>190000</v>
      </c>
      <c r="H23" s="853">
        <v>167000</v>
      </c>
      <c r="I23" s="853">
        <v>162500</v>
      </c>
      <c r="J23" s="854">
        <v>156900</v>
      </c>
      <c r="K23" s="855">
        <v>161000</v>
      </c>
      <c r="L23" s="855">
        <v>164000</v>
      </c>
      <c r="M23" s="855">
        <v>160000</v>
      </c>
      <c r="N23" s="855">
        <v>163533</v>
      </c>
      <c r="O23" s="855">
        <v>169900</v>
      </c>
      <c r="P23" s="855">
        <v>176266</v>
      </c>
      <c r="Q23" s="855">
        <v>181000</v>
      </c>
      <c r="R23" s="855">
        <v>199000</v>
      </c>
      <c r="S23" s="855">
        <v>232000</v>
      </c>
      <c r="T23" s="855">
        <v>265000</v>
      </c>
      <c r="U23" s="855">
        <v>280000</v>
      </c>
      <c r="V23" s="855">
        <v>305000</v>
      </c>
      <c r="W23" s="855">
        <v>350000</v>
      </c>
      <c r="X23" s="855">
        <v>371500</v>
      </c>
      <c r="Y23" s="856">
        <f t="shared" si="6"/>
        <v>21500</v>
      </c>
      <c r="Z23" s="850">
        <f t="shared" si="7"/>
        <v>6.142857142857143E-2</v>
      </c>
      <c r="AA23" s="857">
        <f t="shared" si="8"/>
        <v>139500</v>
      </c>
      <c r="AB23" s="850">
        <f t="shared" si="9"/>
        <v>0.60129310344827591</v>
      </c>
      <c r="AD23" s="849"/>
      <c r="AE23" s="848"/>
      <c r="AF23" s="848"/>
      <c r="AG23" s="848"/>
      <c r="AH23" s="848"/>
      <c r="AI23" s="848"/>
      <c r="AJ23" s="848"/>
      <c r="AK23" s="848"/>
      <c r="AL23" s="848"/>
      <c r="AM23" s="848"/>
    </row>
    <row r="24" spans="1:39" s="858" customFormat="1">
      <c r="A24" s="849" t="s">
        <v>74</v>
      </c>
      <c r="B24" s="850">
        <f t="shared" si="5"/>
        <v>0.10314465408805032</v>
      </c>
      <c r="C24" s="851">
        <v>90000</v>
      </c>
      <c r="D24" s="855">
        <v>105000</v>
      </c>
      <c r="E24" s="852">
        <v>115000</v>
      </c>
      <c r="F24" s="852">
        <v>125000</v>
      </c>
      <c r="G24" s="852">
        <v>115000</v>
      </c>
      <c r="H24" s="853">
        <v>79500</v>
      </c>
      <c r="I24" s="853">
        <v>94500</v>
      </c>
      <c r="J24" s="854">
        <v>90000</v>
      </c>
      <c r="K24" s="855">
        <v>98000</v>
      </c>
      <c r="L24" s="855">
        <v>87700</v>
      </c>
      <c r="M24" s="855">
        <v>118600</v>
      </c>
      <c r="N24" s="855">
        <v>104400</v>
      </c>
      <c r="O24" s="855">
        <v>99900</v>
      </c>
      <c r="P24" s="855">
        <v>105100</v>
      </c>
      <c r="Q24" s="855">
        <v>110000</v>
      </c>
      <c r="R24" s="855">
        <v>120000</v>
      </c>
      <c r="S24" s="855">
        <v>145000</v>
      </c>
      <c r="T24" s="855">
        <v>160000</v>
      </c>
      <c r="U24" s="855">
        <v>190000</v>
      </c>
      <c r="V24" s="855">
        <v>215500</v>
      </c>
      <c r="W24" s="855">
        <v>220000</v>
      </c>
      <c r="X24" s="855">
        <v>265000</v>
      </c>
      <c r="Y24" s="856">
        <f t="shared" si="6"/>
        <v>45000</v>
      </c>
      <c r="Z24" s="850">
        <f t="shared" si="7"/>
        <v>0.20454545454545456</v>
      </c>
      <c r="AA24" s="857">
        <f t="shared" si="8"/>
        <v>120000</v>
      </c>
      <c r="AB24" s="850">
        <f t="shared" si="9"/>
        <v>0.82758620689655171</v>
      </c>
      <c r="AD24" s="849"/>
      <c r="AE24" s="848"/>
      <c r="AF24" s="848"/>
      <c r="AG24" s="848"/>
      <c r="AH24" s="848"/>
      <c r="AI24" s="848"/>
      <c r="AJ24" s="848"/>
      <c r="AK24" s="848"/>
      <c r="AL24" s="848"/>
      <c r="AM24" s="848"/>
    </row>
    <row r="25" spans="1:39" s="858" customFormat="1">
      <c r="A25" s="849" t="s">
        <v>75</v>
      </c>
      <c r="B25" s="850">
        <f t="shared" si="5"/>
        <v>6.3218390804597707E-2</v>
      </c>
      <c r="C25" s="851">
        <v>178500</v>
      </c>
      <c r="D25" s="855">
        <v>193000</v>
      </c>
      <c r="E25" s="852">
        <v>208000</v>
      </c>
      <c r="F25" s="852">
        <v>220000</v>
      </c>
      <c r="G25" s="852">
        <v>208500</v>
      </c>
      <c r="H25" s="853">
        <v>174000</v>
      </c>
      <c r="I25" s="853">
        <v>183500</v>
      </c>
      <c r="J25" s="854">
        <v>185000</v>
      </c>
      <c r="K25" s="855">
        <v>180000</v>
      </c>
      <c r="L25" s="855">
        <v>185000</v>
      </c>
      <c r="M25" s="855">
        <v>165067</v>
      </c>
      <c r="N25" s="855">
        <v>180000</v>
      </c>
      <c r="O25" s="855">
        <v>189000</v>
      </c>
      <c r="P25" s="855">
        <v>183000</v>
      </c>
      <c r="Q25" s="855">
        <v>197000</v>
      </c>
      <c r="R25" s="855">
        <v>207090</v>
      </c>
      <c r="S25" s="855">
        <v>230000</v>
      </c>
      <c r="T25" s="855">
        <v>275000</v>
      </c>
      <c r="U25" s="855">
        <v>325000</v>
      </c>
      <c r="V25" s="855">
        <v>350000</v>
      </c>
      <c r="W25" s="855">
        <v>399000</v>
      </c>
      <c r="X25" s="855">
        <v>423500</v>
      </c>
      <c r="Y25" s="856">
        <f t="shared" si="6"/>
        <v>24500</v>
      </c>
      <c r="Z25" s="850">
        <f t="shared" si="7"/>
        <v>6.1403508771929821E-2</v>
      </c>
      <c r="AA25" s="857">
        <f t="shared" si="8"/>
        <v>193500</v>
      </c>
      <c r="AB25" s="850">
        <f t="shared" si="9"/>
        <v>0.84130434782608698</v>
      </c>
      <c r="AD25" s="849"/>
      <c r="AE25" s="848"/>
      <c r="AF25" s="848"/>
      <c r="AG25" s="848"/>
      <c r="AH25" s="848"/>
      <c r="AI25" s="848"/>
      <c r="AJ25" s="848"/>
      <c r="AK25" s="848"/>
      <c r="AL25" s="848"/>
      <c r="AM25" s="848"/>
    </row>
    <row r="26" spans="1:39" s="858" customFormat="1">
      <c r="A26" s="849" t="s">
        <v>77</v>
      </c>
      <c r="B26" s="850">
        <f t="shared" si="5"/>
        <v>2.0512820512820513E-2</v>
      </c>
      <c r="C26" s="851">
        <v>212000</v>
      </c>
      <c r="D26" s="855">
        <v>225000</v>
      </c>
      <c r="E26" s="852">
        <v>230500</v>
      </c>
      <c r="F26" s="852">
        <v>230000</v>
      </c>
      <c r="G26" s="852">
        <v>225900</v>
      </c>
      <c r="H26" s="853">
        <v>195000</v>
      </c>
      <c r="I26" s="853">
        <v>189000</v>
      </c>
      <c r="J26" s="854">
        <v>175000</v>
      </c>
      <c r="K26" s="855">
        <v>182600</v>
      </c>
      <c r="L26" s="855">
        <v>199000</v>
      </c>
      <c r="M26" s="855">
        <v>199000</v>
      </c>
      <c r="N26" s="855">
        <v>197000</v>
      </c>
      <c r="O26" s="855">
        <v>208000</v>
      </c>
      <c r="P26" s="855">
        <v>225000</v>
      </c>
      <c r="Q26" s="855">
        <v>239993</v>
      </c>
      <c r="R26" s="855">
        <v>248000</v>
      </c>
      <c r="S26" s="855">
        <v>280000</v>
      </c>
      <c r="T26" s="855">
        <v>325000</v>
      </c>
      <c r="U26" s="855">
        <v>362000</v>
      </c>
      <c r="V26" s="855">
        <v>385000</v>
      </c>
      <c r="W26" s="855">
        <v>421767</v>
      </c>
      <c r="X26" s="855">
        <v>460000</v>
      </c>
      <c r="Y26" s="856">
        <f t="shared" si="6"/>
        <v>38233</v>
      </c>
      <c r="Z26" s="850">
        <f t="shared" si="7"/>
        <v>9.0649576661995843E-2</v>
      </c>
      <c r="AA26" s="857">
        <f t="shared" si="8"/>
        <v>180000</v>
      </c>
      <c r="AB26" s="850">
        <f t="shared" si="9"/>
        <v>0.6428571428571429</v>
      </c>
      <c r="AD26" s="849"/>
      <c r="AE26" s="848"/>
      <c r="AF26" s="848"/>
      <c r="AG26" s="848"/>
      <c r="AH26" s="848"/>
      <c r="AI26" s="848"/>
      <c r="AJ26" s="848"/>
      <c r="AK26" s="848"/>
      <c r="AL26" s="848"/>
      <c r="AM26" s="848"/>
    </row>
    <row r="27" spans="1:39" s="858" customFormat="1">
      <c r="A27" s="849" t="s">
        <v>78</v>
      </c>
      <c r="B27" s="850">
        <f t="shared" si="5"/>
        <v>5.4054054054054057E-2</v>
      </c>
      <c r="C27" s="851">
        <v>215000</v>
      </c>
      <c r="D27" s="855">
        <v>229000</v>
      </c>
      <c r="E27" s="852">
        <v>222000</v>
      </c>
      <c r="F27" s="852">
        <v>229000</v>
      </c>
      <c r="G27" s="852">
        <v>216000</v>
      </c>
      <c r="H27" s="853">
        <v>185000</v>
      </c>
      <c r="I27" s="853">
        <v>184500</v>
      </c>
      <c r="J27" s="854">
        <v>180000</v>
      </c>
      <c r="K27" s="855">
        <v>177000</v>
      </c>
      <c r="L27" s="855">
        <v>195000</v>
      </c>
      <c r="M27" s="855">
        <v>203000</v>
      </c>
      <c r="N27" s="855">
        <v>200000</v>
      </c>
      <c r="O27" s="855">
        <v>209933</v>
      </c>
      <c r="P27" s="855">
        <v>226800</v>
      </c>
      <c r="Q27" s="855">
        <v>240000</v>
      </c>
      <c r="R27" s="855">
        <v>253933</v>
      </c>
      <c r="S27" s="855">
        <v>280000</v>
      </c>
      <c r="T27" s="855">
        <v>315000</v>
      </c>
      <c r="U27" s="855">
        <v>361000</v>
      </c>
      <c r="V27" s="855">
        <v>380000</v>
      </c>
      <c r="W27" s="855">
        <v>429000</v>
      </c>
      <c r="X27" s="855">
        <v>450000</v>
      </c>
      <c r="Y27" s="856">
        <f t="shared" si="6"/>
        <v>21000</v>
      </c>
      <c r="Z27" s="850">
        <f t="shared" si="7"/>
        <v>4.8951048951048952E-2</v>
      </c>
      <c r="AA27" s="857">
        <f t="shared" si="8"/>
        <v>170000</v>
      </c>
      <c r="AB27" s="850">
        <f t="shared" si="9"/>
        <v>0.6071428571428571</v>
      </c>
      <c r="AD27" s="849"/>
      <c r="AE27" s="848"/>
      <c r="AF27" s="848"/>
      <c r="AG27" s="848"/>
      <c r="AH27" s="848"/>
      <c r="AI27" s="848"/>
      <c r="AJ27" s="848"/>
      <c r="AK27" s="848"/>
      <c r="AL27" s="848"/>
      <c r="AM27" s="848"/>
    </row>
    <row r="28" spans="1:39" s="868" customFormat="1">
      <c r="A28" s="859" t="s">
        <v>79</v>
      </c>
      <c r="B28" s="860">
        <f t="shared" si="5"/>
        <v>-6.1686086360520902E-3</v>
      </c>
      <c r="C28" s="861">
        <v>142000</v>
      </c>
      <c r="D28" s="865">
        <v>165000</v>
      </c>
      <c r="E28" s="862">
        <v>179900</v>
      </c>
      <c r="F28" s="862">
        <v>189000</v>
      </c>
      <c r="G28" s="862">
        <v>184500</v>
      </c>
      <c r="H28" s="863">
        <v>145900</v>
      </c>
      <c r="I28" s="863">
        <v>153000</v>
      </c>
      <c r="J28" s="864">
        <v>147000</v>
      </c>
      <c r="K28" s="865">
        <v>155000</v>
      </c>
      <c r="L28" s="865">
        <v>145000</v>
      </c>
      <c r="M28" s="865">
        <v>145000</v>
      </c>
      <c r="N28" s="865">
        <v>157000</v>
      </c>
      <c r="O28" s="865">
        <v>158000</v>
      </c>
      <c r="P28" s="865">
        <v>158000</v>
      </c>
      <c r="Q28" s="865">
        <v>170000</v>
      </c>
      <c r="R28" s="865">
        <v>175000</v>
      </c>
      <c r="S28" s="865">
        <v>212533</v>
      </c>
      <c r="T28" s="865">
        <v>235000</v>
      </c>
      <c r="U28" s="865">
        <v>275000</v>
      </c>
      <c r="V28" s="865">
        <v>300000</v>
      </c>
      <c r="W28" s="865">
        <v>340000</v>
      </c>
      <c r="X28" s="865">
        <v>364000</v>
      </c>
      <c r="Y28" s="866">
        <f t="shared" si="6"/>
        <v>24000</v>
      </c>
      <c r="Z28" s="860">
        <f t="shared" si="7"/>
        <v>7.0588235294117646E-2</v>
      </c>
      <c r="AA28" s="867">
        <f t="shared" si="8"/>
        <v>151467</v>
      </c>
      <c r="AB28" s="860">
        <f t="shared" si="9"/>
        <v>0.71267520808533258</v>
      </c>
      <c r="AD28" s="871"/>
      <c r="AE28" s="872"/>
      <c r="AF28" s="872"/>
      <c r="AG28" s="872"/>
      <c r="AH28" s="872"/>
      <c r="AI28" s="872"/>
      <c r="AJ28" s="872"/>
      <c r="AK28" s="872"/>
      <c r="AL28" s="872"/>
      <c r="AM28" s="872"/>
    </row>
    <row r="29" spans="1:39">
      <c r="A29" s="803" t="s">
        <v>55</v>
      </c>
      <c r="B29" s="804">
        <f t="shared" si="5"/>
        <v>7.4999999999999997E-2</v>
      </c>
      <c r="C29" s="805">
        <v>229000</v>
      </c>
      <c r="D29" s="809">
        <v>240000</v>
      </c>
      <c r="E29" s="806">
        <v>240000</v>
      </c>
      <c r="F29" s="806">
        <v>245000</v>
      </c>
      <c r="G29" s="806">
        <v>231900</v>
      </c>
      <c r="H29" s="807">
        <v>200000</v>
      </c>
      <c r="I29" s="807">
        <v>205000</v>
      </c>
      <c r="J29" s="812">
        <v>200000</v>
      </c>
      <c r="K29" s="809">
        <v>199000</v>
      </c>
      <c r="L29" s="809">
        <v>215000</v>
      </c>
      <c r="M29" s="809">
        <v>213533</v>
      </c>
      <c r="N29" s="809">
        <v>219933</v>
      </c>
      <c r="O29" s="809">
        <v>225000</v>
      </c>
      <c r="P29" s="809">
        <v>237933</v>
      </c>
      <c r="Q29" s="809">
        <v>250000</v>
      </c>
      <c r="R29" s="809">
        <v>269933</v>
      </c>
      <c r="S29" s="809">
        <v>300000</v>
      </c>
      <c r="T29" s="809">
        <v>350000</v>
      </c>
      <c r="U29" s="809">
        <v>396000</v>
      </c>
      <c r="V29" s="809">
        <v>410000</v>
      </c>
      <c r="W29" s="809">
        <v>460000</v>
      </c>
      <c r="X29" s="806">
        <v>480000</v>
      </c>
      <c r="Y29" s="810">
        <f t="shared" si="6"/>
        <v>20000</v>
      </c>
      <c r="Z29" s="804">
        <f t="shared" si="7"/>
        <v>4.3478260869565216E-2</v>
      </c>
      <c r="AA29" s="810">
        <f t="shared" si="8"/>
        <v>180000</v>
      </c>
      <c r="AB29" s="804">
        <f t="shared" si="9"/>
        <v>0.6</v>
      </c>
      <c r="AD29" s="813"/>
      <c r="AE29" s="814"/>
      <c r="AF29" s="814"/>
      <c r="AG29" s="814"/>
      <c r="AH29" s="814"/>
      <c r="AI29" s="814"/>
      <c r="AJ29" s="814"/>
      <c r="AK29" s="814"/>
      <c r="AL29" s="814"/>
      <c r="AM29" s="814"/>
    </row>
    <row r="30" spans="1:39" ht="6" customHeight="1">
      <c r="K30" s="811"/>
      <c r="L30" s="811"/>
      <c r="M30" s="811"/>
      <c r="AD30" s="815"/>
      <c r="AE30" s="814"/>
      <c r="AF30" s="814"/>
      <c r="AG30" s="814"/>
      <c r="AH30" s="814"/>
      <c r="AI30" s="814"/>
      <c r="AJ30" s="814"/>
      <c r="AK30" s="814"/>
      <c r="AL30" s="814"/>
      <c r="AM30" s="814"/>
    </row>
    <row r="31" spans="1:39" s="826" customFormat="1" ht="17">
      <c r="A31" s="823" t="s">
        <v>69</v>
      </c>
      <c r="B31" s="824"/>
      <c r="C31" s="824"/>
      <c r="D31" s="824"/>
      <c r="E31" s="824"/>
      <c r="F31" s="824"/>
      <c r="G31" s="824"/>
      <c r="H31" s="824"/>
      <c r="I31" s="824"/>
      <c r="J31" s="824"/>
      <c r="K31" s="824"/>
      <c r="L31" s="824"/>
      <c r="M31" s="824"/>
      <c r="N31" s="824"/>
      <c r="O31" s="824"/>
      <c r="P31" s="824"/>
      <c r="Q31" s="824"/>
      <c r="R31" s="824"/>
      <c r="S31" s="824"/>
      <c r="T31" s="824"/>
      <c r="U31" s="824"/>
      <c r="V31" s="824"/>
      <c r="W31" s="824"/>
      <c r="X31" s="824"/>
      <c r="Y31" s="824"/>
      <c r="Z31" s="824"/>
      <c r="AA31" s="824"/>
      <c r="AB31" s="825"/>
      <c r="AD31" s="827"/>
      <c r="AE31" s="828"/>
      <c r="AF31" s="828"/>
      <c r="AG31" s="828"/>
      <c r="AH31" s="828"/>
      <c r="AI31" s="828"/>
      <c r="AJ31" s="828"/>
      <c r="AK31" s="828"/>
      <c r="AL31" s="828"/>
      <c r="AM31" s="828"/>
    </row>
    <row r="32" spans="1:39" ht="48">
      <c r="A32" s="879"/>
      <c r="B32" s="797" t="s">
        <v>242</v>
      </c>
      <c r="C32" s="798">
        <v>2004</v>
      </c>
      <c r="D32" s="797">
        <v>2005</v>
      </c>
      <c r="E32" s="797">
        <v>2006</v>
      </c>
      <c r="F32" s="797">
        <v>2007</v>
      </c>
      <c r="G32" s="797">
        <v>2008</v>
      </c>
      <c r="H32" s="797">
        <v>2009</v>
      </c>
      <c r="I32" s="797">
        <v>2010</v>
      </c>
      <c r="J32" s="799">
        <v>2011</v>
      </c>
      <c r="K32" s="797">
        <v>2012</v>
      </c>
      <c r="L32" s="797">
        <v>2013</v>
      </c>
      <c r="M32" s="797">
        <v>2014</v>
      </c>
      <c r="N32" s="800">
        <v>2015</v>
      </c>
      <c r="O32" s="800">
        <v>2016</v>
      </c>
      <c r="P32" s="801">
        <v>2017</v>
      </c>
      <c r="Q32" s="800">
        <v>2018</v>
      </c>
      <c r="R32" s="800">
        <v>2019</v>
      </c>
      <c r="S32" s="800">
        <v>2020</v>
      </c>
      <c r="T32" s="800">
        <v>2021</v>
      </c>
      <c r="U32" s="800">
        <v>2022</v>
      </c>
      <c r="V32" s="800">
        <v>2023</v>
      </c>
      <c r="W32" s="800">
        <v>2024</v>
      </c>
      <c r="X32" s="800">
        <v>2025</v>
      </c>
      <c r="Y32" s="797" t="s">
        <v>250</v>
      </c>
      <c r="Z32" s="797" t="s">
        <v>247</v>
      </c>
      <c r="AA32" s="802" t="s">
        <v>251</v>
      </c>
      <c r="AB32" s="797" t="s">
        <v>248</v>
      </c>
    </row>
    <row r="33" spans="1:30" s="837" customFormat="1">
      <c r="A33" s="876" t="s">
        <v>76</v>
      </c>
      <c r="B33" s="830">
        <f>(L33-H33)/H33</f>
        <v>3.5996665913010026E-2</v>
      </c>
      <c r="C33" s="831">
        <v>307000</v>
      </c>
      <c r="D33" s="832">
        <v>319900</v>
      </c>
      <c r="E33" s="832">
        <v>322900</v>
      </c>
      <c r="F33" s="832">
        <v>322400</v>
      </c>
      <c r="G33" s="832">
        <v>325000</v>
      </c>
      <c r="H33" s="833">
        <v>296333</v>
      </c>
      <c r="I33" s="833">
        <v>285000</v>
      </c>
      <c r="J33" s="834">
        <v>300000</v>
      </c>
      <c r="K33" s="832">
        <v>281594</v>
      </c>
      <c r="L33" s="832">
        <v>307000</v>
      </c>
      <c r="M33" s="832">
        <v>311333</v>
      </c>
      <c r="N33" s="832">
        <v>353866</v>
      </c>
      <c r="O33" s="832">
        <v>355933</v>
      </c>
      <c r="P33" s="832">
        <v>359933</v>
      </c>
      <c r="Q33" s="832">
        <v>359933</v>
      </c>
      <c r="R33" s="832">
        <v>420000</v>
      </c>
      <c r="S33" s="832">
        <v>396500</v>
      </c>
      <c r="T33" s="832">
        <v>462500</v>
      </c>
      <c r="U33" s="832">
        <v>612000</v>
      </c>
      <c r="V33" s="832">
        <v>649000</v>
      </c>
      <c r="W33" s="832">
        <v>479933</v>
      </c>
      <c r="X33" s="832">
        <v>639900</v>
      </c>
      <c r="Y33" s="835">
        <f>X33-W33</f>
        <v>159967</v>
      </c>
      <c r="Z33" s="830">
        <f>Y33/W33</f>
        <v>0.33331110800882624</v>
      </c>
      <c r="AA33" s="836">
        <f>X33-S33</f>
        <v>243400</v>
      </c>
      <c r="AB33" s="830">
        <f>AA33/S33</f>
        <v>0.61387137452711227</v>
      </c>
      <c r="AD33" s="875">
        <f>V33-V19</f>
        <v>224000</v>
      </c>
    </row>
    <row r="34" spans="1:30" s="858" customFormat="1">
      <c r="A34" s="877" t="s">
        <v>54</v>
      </c>
      <c r="B34" s="840">
        <f>(L34-H34)/H34</f>
        <v>0.12280701754385964</v>
      </c>
      <c r="C34" s="841">
        <v>320330</v>
      </c>
      <c r="D34" s="842">
        <v>334500</v>
      </c>
      <c r="E34" s="842">
        <v>351933</v>
      </c>
      <c r="F34" s="842">
        <v>338000</v>
      </c>
      <c r="G34" s="842">
        <v>336670</v>
      </c>
      <c r="H34" s="843">
        <v>285000</v>
      </c>
      <c r="I34" s="843">
        <v>294561</v>
      </c>
      <c r="J34" s="844">
        <v>284318</v>
      </c>
      <c r="K34" s="842">
        <v>299933</v>
      </c>
      <c r="L34" s="842">
        <v>320000</v>
      </c>
      <c r="M34" s="842">
        <v>358600</v>
      </c>
      <c r="N34" s="842">
        <v>347800</v>
      </c>
      <c r="O34" s="842">
        <v>380000</v>
      </c>
      <c r="P34" s="842">
        <v>405000</v>
      </c>
      <c r="Q34" s="842">
        <v>427000</v>
      </c>
      <c r="R34" s="842">
        <v>481100</v>
      </c>
      <c r="S34" s="842">
        <v>478533</v>
      </c>
      <c r="T34" s="842">
        <v>560000</v>
      </c>
      <c r="U34" s="842">
        <v>665000</v>
      </c>
      <c r="V34" s="842">
        <v>635000</v>
      </c>
      <c r="W34" s="842">
        <v>617467</v>
      </c>
      <c r="X34" s="842">
        <v>771300</v>
      </c>
      <c r="Y34" s="845">
        <f t="shared" ref="Y34:Y43" si="10">X34-W34</f>
        <v>153833</v>
      </c>
      <c r="Z34" s="840">
        <f t="shared" ref="Z34:Z43" si="11">Y34/W34</f>
        <v>0.249135581334711</v>
      </c>
      <c r="AA34" s="846">
        <f t="shared" ref="AA34:AA43" si="12">X34-S34</f>
        <v>292767</v>
      </c>
      <c r="AB34" s="840">
        <f t="shared" ref="AB34:AB43" si="13">AA34/S34</f>
        <v>0.61180106701105252</v>
      </c>
      <c r="AD34" s="873">
        <f t="shared" ref="AD34:AD43" si="14">V34-V20</f>
        <v>122467</v>
      </c>
    </row>
    <row r="35" spans="1:30" s="858" customFormat="1">
      <c r="A35" s="849" t="s">
        <v>71</v>
      </c>
      <c r="B35" s="855" t="s">
        <v>147</v>
      </c>
      <c r="C35" s="851">
        <v>249210</v>
      </c>
      <c r="D35" s="855">
        <v>295450</v>
      </c>
      <c r="E35" s="855">
        <v>296000</v>
      </c>
      <c r="F35" s="852">
        <v>259900</v>
      </c>
      <c r="G35" s="852">
        <v>250000</v>
      </c>
      <c r="H35" s="853">
        <v>236560</v>
      </c>
      <c r="I35" s="853">
        <v>205500</v>
      </c>
      <c r="J35" s="854">
        <v>223000</v>
      </c>
      <c r="K35" s="855">
        <v>258050</v>
      </c>
      <c r="L35" s="855">
        <v>229900</v>
      </c>
      <c r="M35" s="855">
        <v>251766</v>
      </c>
      <c r="N35" s="855">
        <v>296466</v>
      </c>
      <c r="O35" s="855">
        <v>504000</v>
      </c>
      <c r="P35" s="855">
        <v>284833</v>
      </c>
      <c r="Q35" s="855">
        <v>280000</v>
      </c>
      <c r="R35" s="855">
        <v>315500</v>
      </c>
      <c r="S35" s="855">
        <v>374933</v>
      </c>
      <c r="T35" s="855">
        <v>486733</v>
      </c>
      <c r="U35" s="855">
        <v>490000</v>
      </c>
      <c r="V35" s="855">
        <v>671000</v>
      </c>
      <c r="W35" s="855">
        <v>511767</v>
      </c>
      <c r="X35" s="855">
        <v>670605</v>
      </c>
      <c r="Y35" s="856">
        <f t="shared" si="10"/>
        <v>158838</v>
      </c>
      <c r="Z35" s="850">
        <f t="shared" si="11"/>
        <v>0.3103717121268077</v>
      </c>
      <c r="AA35" s="857">
        <f t="shared" si="12"/>
        <v>295672</v>
      </c>
      <c r="AB35" s="850">
        <f t="shared" si="13"/>
        <v>0.78859956312194446</v>
      </c>
      <c r="AD35" s="873">
        <f t="shared" si="14"/>
        <v>291000</v>
      </c>
    </row>
    <row r="36" spans="1:30" s="858" customFormat="1">
      <c r="A36" s="849" t="s">
        <v>72</v>
      </c>
      <c r="B36" s="855" t="s">
        <v>147</v>
      </c>
      <c r="C36" s="851">
        <v>219900</v>
      </c>
      <c r="D36" s="855">
        <v>221000</v>
      </c>
      <c r="E36" s="855">
        <v>235933</v>
      </c>
      <c r="F36" s="852">
        <v>224900</v>
      </c>
      <c r="G36" s="852">
        <v>231500</v>
      </c>
      <c r="H36" s="853">
        <v>245000</v>
      </c>
      <c r="I36" s="853">
        <v>197000</v>
      </c>
      <c r="J36" s="854">
        <v>260000</v>
      </c>
      <c r="K36" s="855">
        <v>197533</v>
      </c>
      <c r="L36" s="855">
        <v>182900</v>
      </c>
      <c r="M36" s="855">
        <v>190000</v>
      </c>
      <c r="N36" s="855">
        <v>260000</v>
      </c>
      <c r="O36" s="855">
        <v>275266</v>
      </c>
      <c r="P36" s="855">
        <v>315000</v>
      </c>
      <c r="Q36" s="855">
        <v>390000</v>
      </c>
      <c r="R36" s="855">
        <v>338966</v>
      </c>
      <c r="S36" s="855">
        <v>539000</v>
      </c>
      <c r="T36" s="855">
        <v>344966</v>
      </c>
      <c r="U36" s="855">
        <v>440000</v>
      </c>
      <c r="V36" s="855">
        <v>602500</v>
      </c>
      <c r="W36" s="855">
        <v>429000</v>
      </c>
      <c r="X36" s="855">
        <v>714450</v>
      </c>
      <c r="Y36" s="856">
        <f t="shared" si="10"/>
        <v>285450</v>
      </c>
      <c r="Z36" s="850">
        <f t="shared" si="11"/>
        <v>0.66538461538461535</v>
      </c>
      <c r="AA36" s="857">
        <f t="shared" si="12"/>
        <v>175450</v>
      </c>
      <c r="AB36" s="850">
        <f t="shared" si="13"/>
        <v>0.32551020408163267</v>
      </c>
      <c r="AD36" s="873">
        <f t="shared" si="14"/>
        <v>187500</v>
      </c>
    </row>
    <row r="37" spans="1:30" s="858" customFormat="1">
      <c r="A37" s="849" t="s">
        <v>73</v>
      </c>
      <c r="B37" s="855" t="s">
        <v>147</v>
      </c>
      <c r="C37" s="851">
        <v>227300</v>
      </c>
      <c r="D37" s="855">
        <v>234900</v>
      </c>
      <c r="E37" s="855">
        <v>239933</v>
      </c>
      <c r="F37" s="852">
        <v>219900</v>
      </c>
      <c r="G37" s="852">
        <v>199933</v>
      </c>
      <c r="H37" s="853">
        <v>189900</v>
      </c>
      <c r="I37" s="853">
        <v>185000</v>
      </c>
      <c r="J37" s="854">
        <v>175000</v>
      </c>
      <c r="K37" s="855">
        <v>215900</v>
      </c>
      <c r="L37" s="855">
        <v>165600</v>
      </c>
      <c r="M37" s="855">
        <v>140500</v>
      </c>
      <c r="N37" s="855">
        <v>194500</v>
      </c>
      <c r="O37" s="855">
        <v>204466</v>
      </c>
      <c r="P37" s="855">
        <v>213200</v>
      </c>
      <c r="Q37" s="855" t="s">
        <v>147</v>
      </c>
      <c r="R37" s="855">
        <v>313500</v>
      </c>
      <c r="S37" s="855">
        <v>295000</v>
      </c>
      <c r="T37" s="855">
        <v>355000</v>
      </c>
      <c r="U37" s="855">
        <v>495000</v>
      </c>
      <c r="V37" s="855">
        <v>760600</v>
      </c>
      <c r="W37" s="855">
        <v>330000</v>
      </c>
      <c r="X37" s="855">
        <v>489500</v>
      </c>
      <c r="Y37" s="856">
        <f t="shared" si="10"/>
        <v>159500</v>
      </c>
      <c r="Z37" s="850">
        <f t="shared" si="11"/>
        <v>0.48333333333333334</v>
      </c>
      <c r="AA37" s="857">
        <f t="shared" si="12"/>
        <v>194500</v>
      </c>
      <c r="AB37" s="850">
        <f t="shared" si="13"/>
        <v>0.65932203389830513</v>
      </c>
      <c r="AD37" s="873">
        <f t="shared" si="14"/>
        <v>455600</v>
      </c>
    </row>
    <row r="38" spans="1:30" s="858" customFormat="1">
      <c r="A38" s="849" t="s">
        <v>74</v>
      </c>
      <c r="B38" s="855" t="s">
        <v>147</v>
      </c>
      <c r="C38" s="851">
        <v>176000</v>
      </c>
      <c r="D38" s="855" t="s">
        <v>0</v>
      </c>
      <c r="E38" s="855">
        <v>210000</v>
      </c>
      <c r="F38" s="852">
        <v>190000</v>
      </c>
      <c r="G38" s="852">
        <v>150000</v>
      </c>
      <c r="H38" s="853">
        <v>248000</v>
      </c>
      <c r="I38" s="853">
        <v>325000</v>
      </c>
      <c r="J38" s="854">
        <v>137500</v>
      </c>
      <c r="K38" s="855" t="s">
        <v>147</v>
      </c>
      <c r="L38" s="855">
        <v>121500</v>
      </c>
      <c r="M38" s="855">
        <v>111766</v>
      </c>
      <c r="N38" s="855">
        <v>119000</v>
      </c>
      <c r="O38" s="855">
        <v>333500</v>
      </c>
      <c r="P38" s="855" t="s">
        <v>147</v>
      </c>
      <c r="Q38" s="855" t="s">
        <v>147</v>
      </c>
      <c r="R38" s="855" t="s">
        <v>147</v>
      </c>
      <c r="S38" s="855">
        <v>241933</v>
      </c>
      <c r="T38" s="855">
        <v>223200</v>
      </c>
      <c r="U38" s="855">
        <v>675500</v>
      </c>
      <c r="V38" s="855">
        <v>500000</v>
      </c>
      <c r="W38" s="855">
        <v>242200</v>
      </c>
      <c r="X38" s="855">
        <v>180000</v>
      </c>
      <c r="Y38" s="856">
        <f t="shared" si="10"/>
        <v>-62200</v>
      </c>
      <c r="Z38" s="850">
        <f t="shared" si="11"/>
        <v>-0.25681255161023947</v>
      </c>
      <c r="AA38" s="857">
        <f t="shared" si="12"/>
        <v>-61933</v>
      </c>
      <c r="AB38" s="850">
        <f t="shared" si="13"/>
        <v>-0.25599236152157828</v>
      </c>
      <c r="AD38" s="873">
        <f t="shared" si="14"/>
        <v>284500</v>
      </c>
    </row>
    <row r="39" spans="1:30" s="858" customFormat="1">
      <c r="A39" s="849" t="s">
        <v>75</v>
      </c>
      <c r="B39" s="855" t="s">
        <v>147</v>
      </c>
      <c r="C39" s="851">
        <v>209995</v>
      </c>
      <c r="D39" s="855">
        <v>260000</v>
      </c>
      <c r="E39" s="855">
        <v>232933</v>
      </c>
      <c r="F39" s="852">
        <v>240000</v>
      </c>
      <c r="G39" s="852">
        <v>230000</v>
      </c>
      <c r="H39" s="853">
        <v>250000</v>
      </c>
      <c r="I39" s="853">
        <v>219000</v>
      </c>
      <c r="J39" s="854">
        <v>234700</v>
      </c>
      <c r="K39" s="855">
        <v>242500</v>
      </c>
      <c r="L39" s="855">
        <v>254133</v>
      </c>
      <c r="M39" s="855">
        <v>265400</v>
      </c>
      <c r="N39" s="855">
        <v>227000</v>
      </c>
      <c r="O39" s="855">
        <v>350000</v>
      </c>
      <c r="P39" s="855">
        <v>340000</v>
      </c>
      <c r="Q39" s="855">
        <v>373000</v>
      </c>
      <c r="R39" s="855">
        <v>402500</v>
      </c>
      <c r="S39" s="855">
        <v>369000</v>
      </c>
      <c r="T39" s="855">
        <v>351000</v>
      </c>
      <c r="U39" s="855">
        <v>454266</v>
      </c>
      <c r="V39" s="855">
        <v>799533</v>
      </c>
      <c r="W39" s="855">
        <v>495000</v>
      </c>
      <c r="X39" s="855">
        <v>645537</v>
      </c>
      <c r="Y39" s="856">
        <f t="shared" si="10"/>
        <v>150537</v>
      </c>
      <c r="Z39" s="850">
        <f t="shared" si="11"/>
        <v>0.30411515151515151</v>
      </c>
      <c r="AA39" s="857">
        <f t="shared" si="12"/>
        <v>276537</v>
      </c>
      <c r="AB39" s="850">
        <f t="shared" si="13"/>
        <v>0.74942276422764231</v>
      </c>
      <c r="AD39" s="873">
        <f t="shared" si="14"/>
        <v>449533</v>
      </c>
    </row>
    <row r="40" spans="1:30" s="858" customFormat="1">
      <c r="A40" s="849" t="s">
        <v>77</v>
      </c>
      <c r="B40" s="850">
        <f>(L40-H40)/H40</f>
        <v>-2.9126213592233011E-2</v>
      </c>
      <c r="C40" s="851">
        <v>250000</v>
      </c>
      <c r="D40" s="855">
        <v>275025</v>
      </c>
      <c r="E40" s="855">
        <v>275000</v>
      </c>
      <c r="F40" s="852">
        <v>275110</v>
      </c>
      <c r="G40" s="852">
        <v>275700</v>
      </c>
      <c r="H40" s="853">
        <v>257500</v>
      </c>
      <c r="I40" s="853">
        <v>257000</v>
      </c>
      <c r="J40" s="854">
        <v>249900</v>
      </c>
      <c r="K40" s="855">
        <v>239061</v>
      </c>
      <c r="L40" s="855">
        <v>250000</v>
      </c>
      <c r="M40" s="855">
        <v>258000</v>
      </c>
      <c r="N40" s="855">
        <v>262933</v>
      </c>
      <c r="O40" s="855">
        <v>309000</v>
      </c>
      <c r="P40" s="855">
        <v>330000</v>
      </c>
      <c r="Q40" s="855">
        <v>332916</v>
      </c>
      <c r="R40" s="855">
        <v>362333</v>
      </c>
      <c r="S40" s="855">
        <v>324933</v>
      </c>
      <c r="T40" s="855">
        <v>482000</v>
      </c>
      <c r="U40" s="855">
        <v>492266</v>
      </c>
      <c r="V40" s="855">
        <v>658533</v>
      </c>
      <c r="W40" s="855">
        <v>427467</v>
      </c>
      <c r="X40" s="855">
        <v>650700</v>
      </c>
      <c r="Y40" s="856">
        <f t="shared" si="10"/>
        <v>223233</v>
      </c>
      <c r="Z40" s="850">
        <f t="shared" si="11"/>
        <v>0.52222276807332491</v>
      </c>
      <c r="AA40" s="857">
        <f t="shared" si="12"/>
        <v>325767</v>
      </c>
      <c r="AB40" s="850">
        <f t="shared" si="13"/>
        <v>1.0025666829777216</v>
      </c>
      <c r="AD40" s="873">
        <f t="shared" si="14"/>
        <v>273533</v>
      </c>
    </row>
    <row r="41" spans="1:30" s="858" customFormat="1">
      <c r="A41" s="849" t="s">
        <v>78</v>
      </c>
      <c r="B41" s="850">
        <f>(L41-H41)/H41</f>
        <v>0.28729752770673489</v>
      </c>
      <c r="C41" s="851">
        <v>262000</v>
      </c>
      <c r="D41" s="855">
        <v>274900</v>
      </c>
      <c r="E41" s="855">
        <v>275000</v>
      </c>
      <c r="F41" s="852">
        <v>262400</v>
      </c>
      <c r="G41" s="852">
        <v>259900</v>
      </c>
      <c r="H41" s="853">
        <v>234600</v>
      </c>
      <c r="I41" s="853">
        <v>249900</v>
      </c>
      <c r="J41" s="854">
        <v>249900</v>
      </c>
      <c r="K41" s="855">
        <v>289900</v>
      </c>
      <c r="L41" s="855">
        <v>302000</v>
      </c>
      <c r="M41" s="855">
        <v>316266</v>
      </c>
      <c r="N41" s="855">
        <v>343466</v>
      </c>
      <c r="O41" s="855">
        <v>355866</v>
      </c>
      <c r="P41" s="855">
        <v>358500</v>
      </c>
      <c r="Q41" s="855">
        <v>352500</v>
      </c>
      <c r="R41" s="855">
        <v>364933</v>
      </c>
      <c r="S41" s="855">
        <v>386266</v>
      </c>
      <c r="T41" s="855">
        <v>420466</v>
      </c>
      <c r="U41" s="855">
        <v>564000</v>
      </c>
      <c r="V41" s="855">
        <v>599933</v>
      </c>
      <c r="W41" s="855">
        <v>530000</v>
      </c>
      <c r="X41" s="855">
        <v>589000</v>
      </c>
      <c r="Y41" s="856">
        <f t="shared" si="10"/>
        <v>59000</v>
      </c>
      <c r="Z41" s="850">
        <f t="shared" si="11"/>
        <v>0.11132075471698114</v>
      </c>
      <c r="AA41" s="857">
        <f t="shared" si="12"/>
        <v>202734</v>
      </c>
      <c r="AB41" s="850">
        <f t="shared" si="13"/>
        <v>0.52485592829811578</v>
      </c>
      <c r="AD41" s="873">
        <f>V41-V27</f>
        <v>219933</v>
      </c>
    </row>
    <row r="42" spans="1:30" s="868" customFormat="1">
      <c r="A42" s="859" t="s">
        <v>79</v>
      </c>
      <c r="B42" s="865" t="s">
        <v>147</v>
      </c>
      <c r="C42" s="861">
        <v>197000</v>
      </c>
      <c r="D42" s="865" t="s">
        <v>0</v>
      </c>
      <c r="E42" s="865">
        <v>225000</v>
      </c>
      <c r="F42" s="862">
        <v>252000</v>
      </c>
      <c r="G42" s="862">
        <v>216574</v>
      </c>
      <c r="H42" s="863">
        <v>206000</v>
      </c>
      <c r="I42" s="863">
        <v>150000</v>
      </c>
      <c r="J42" s="864">
        <v>160000</v>
      </c>
      <c r="K42" s="865">
        <v>200000</v>
      </c>
      <c r="L42" s="865">
        <v>178533</v>
      </c>
      <c r="M42" s="865">
        <v>135500</v>
      </c>
      <c r="N42" s="865">
        <v>207466</v>
      </c>
      <c r="O42" s="865">
        <v>367466</v>
      </c>
      <c r="P42" s="865">
        <v>312033</v>
      </c>
      <c r="Q42" s="865" t="s">
        <v>147</v>
      </c>
      <c r="R42" s="865" t="s">
        <v>147</v>
      </c>
      <c r="S42" s="865">
        <v>675000</v>
      </c>
      <c r="T42" s="865">
        <v>555766</v>
      </c>
      <c r="U42" s="865">
        <v>727500</v>
      </c>
      <c r="V42" s="865" t="s">
        <v>147</v>
      </c>
      <c r="W42" s="865">
        <v>335000</v>
      </c>
      <c r="X42" s="865">
        <v>580000</v>
      </c>
      <c r="Y42" s="866">
        <f t="shared" si="10"/>
        <v>245000</v>
      </c>
      <c r="Z42" s="860">
        <f t="shared" si="11"/>
        <v>0.73134328358208955</v>
      </c>
      <c r="AA42" s="867">
        <f t="shared" si="12"/>
        <v>-95000</v>
      </c>
      <c r="AB42" s="860">
        <f t="shared" si="13"/>
        <v>-0.14074074074074075</v>
      </c>
      <c r="AD42" s="874" t="e">
        <f>V42-V28</f>
        <v>#VALUE!</v>
      </c>
    </row>
    <row r="43" spans="1:30">
      <c r="A43" s="803" t="s">
        <v>55</v>
      </c>
      <c r="B43" s="804">
        <f>(L43-H43)/H43</f>
        <v>0.10703703703703704</v>
      </c>
      <c r="C43" s="805">
        <v>284190</v>
      </c>
      <c r="D43" s="809">
        <v>299900</v>
      </c>
      <c r="E43" s="817">
        <v>312500</v>
      </c>
      <c r="F43" s="809">
        <v>300000</v>
      </c>
      <c r="G43" s="809">
        <v>295000</v>
      </c>
      <c r="H43" s="818">
        <v>270000</v>
      </c>
      <c r="I43" s="818">
        <v>270900</v>
      </c>
      <c r="J43" s="812">
        <v>267500</v>
      </c>
      <c r="K43" s="809">
        <v>280000</v>
      </c>
      <c r="L43" s="809">
        <v>298900</v>
      </c>
      <c r="M43" s="809">
        <v>315000</v>
      </c>
      <c r="N43" s="809">
        <v>337200</v>
      </c>
      <c r="O43" s="809">
        <v>361466</v>
      </c>
      <c r="P43" s="809">
        <v>365000</v>
      </c>
      <c r="Q43" s="809">
        <v>374266</v>
      </c>
      <c r="R43" s="809">
        <v>410000</v>
      </c>
      <c r="S43" s="809">
        <v>424933</v>
      </c>
      <c r="T43" s="809">
        <v>500000</v>
      </c>
      <c r="U43" s="809">
        <v>620000</v>
      </c>
      <c r="V43" s="809">
        <v>646300</v>
      </c>
      <c r="W43" s="806">
        <v>500000</v>
      </c>
      <c r="X43" s="806">
        <v>679871</v>
      </c>
      <c r="Y43" s="810">
        <f t="shared" si="10"/>
        <v>179871</v>
      </c>
      <c r="Z43" s="804">
        <f t="shared" si="11"/>
        <v>0.35974200000000001</v>
      </c>
      <c r="AA43" s="810">
        <f t="shared" si="12"/>
        <v>254938</v>
      </c>
      <c r="AB43" s="804">
        <f t="shared" si="13"/>
        <v>0.59994869779471116</v>
      </c>
      <c r="AD43" s="816">
        <f t="shared" si="14"/>
        <v>236300</v>
      </c>
    </row>
    <row r="44" spans="1:30" ht="5" customHeight="1">
      <c r="A44" s="819"/>
      <c r="B44" s="820"/>
      <c r="C44" s="820"/>
      <c r="D44" s="820"/>
      <c r="E44" s="820"/>
      <c r="F44" s="820"/>
      <c r="G44" s="820"/>
      <c r="H44" s="820"/>
      <c r="I44" s="820"/>
      <c r="J44" s="820"/>
      <c r="K44" s="820"/>
      <c r="L44" s="820"/>
      <c r="M44" s="820"/>
      <c r="N44" s="820"/>
      <c r="O44" s="820"/>
      <c r="P44" s="820"/>
      <c r="Q44" s="820"/>
      <c r="R44" s="820"/>
      <c r="S44" s="820"/>
      <c r="T44" s="820"/>
      <c r="U44" s="820"/>
      <c r="V44" s="820"/>
      <c r="W44" s="820"/>
      <c r="X44" s="820"/>
      <c r="Y44" s="820"/>
      <c r="Z44" s="820"/>
      <c r="AA44" s="820"/>
      <c r="AB44" s="820"/>
    </row>
    <row r="45" spans="1:30">
      <c r="A45" s="794" t="s">
        <v>249</v>
      </c>
      <c r="M45" s="794"/>
    </row>
    <row r="46" spans="1:30">
      <c r="A46" s="821"/>
      <c r="M46" s="794"/>
    </row>
    <row r="47" spans="1:30">
      <c r="M47" s="794"/>
    </row>
  </sheetData>
  <phoneticPr fontId="0" type="noConversion"/>
  <printOptions horizontalCentered="1" verticalCentered="1"/>
  <pageMargins left="0.5" right="0.5" top="0.5" bottom="0.5" header="0.3" footer="0.3"/>
  <pageSetup scale="71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2712-7895-FF48-B10B-1355501D6880}">
  <sheetPr>
    <pageSetUpPr fitToPage="1"/>
  </sheetPr>
  <dimension ref="A1:AC47"/>
  <sheetViews>
    <sheetView zoomScale="125" zoomScaleNormal="150" zoomScalePageLayoutView="150" workbookViewId="0">
      <pane xSplit="1" topLeftCell="Q1" activePane="topRight" state="frozenSplit"/>
      <selection pane="topRight" activeCell="A3" sqref="A3:V15"/>
    </sheetView>
  </sheetViews>
  <sheetFormatPr baseColWidth="10" defaultColWidth="8.83203125" defaultRowHeight="14"/>
  <cols>
    <col min="1" max="1" width="19.1640625" style="723" customWidth="1"/>
    <col min="2" max="2" width="10.6640625" style="723" hidden="1" customWidth="1"/>
    <col min="3" max="4" width="9.6640625" style="723" hidden="1" customWidth="1"/>
    <col min="5" max="5" width="10.1640625" style="723" hidden="1" customWidth="1"/>
    <col min="6" max="7" width="9.6640625" style="723" hidden="1" customWidth="1"/>
    <col min="8" max="12" width="9.1640625" style="723" hidden="1" customWidth="1"/>
    <col min="13" max="13" width="9.1640625" style="729" hidden="1" customWidth="1"/>
    <col min="14" max="16" width="9.1640625" style="723" hidden="1" customWidth="1"/>
    <col min="17" max="22" width="8.6640625" style="723" customWidth="1"/>
    <col min="23" max="16384" width="8.83203125" style="723"/>
  </cols>
  <sheetData>
    <row r="1" spans="1:22" ht="17.25" customHeight="1">
      <c r="A1" s="730" t="s">
        <v>241</v>
      </c>
      <c r="K1" s="724"/>
      <c r="L1" s="724"/>
      <c r="M1" s="724"/>
      <c r="N1" s="724"/>
      <c r="O1" s="724"/>
      <c r="P1" s="724"/>
      <c r="Q1" s="724"/>
      <c r="R1" s="724"/>
    </row>
    <row r="2" spans="1:22" ht="9" customHeight="1">
      <c r="K2" s="724"/>
      <c r="L2" s="724"/>
      <c r="M2" s="724"/>
      <c r="N2" s="724"/>
      <c r="O2" s="724"/>
      <c r="P2" s="724"/>
      <c r="Q2" s="724"/>
      <c r="R2" s="724"/>
    </row>
    <row r="3" spans="1:22" s="753" customFormat="1" ht="15" customHeight="1">
      <c r="A3" s="751"/>
      <c r="B3" s="752"/>
      <c r="C3" s="752"/>
      <c r="D3" s="752"/>
      <c r="E3" s="752"/>
      <c r="F3" s="752"/>
      <c r="G3" s="752"/>
      <c r="H3" s="752"/>
      <c r="I3" s="752"/>
      <c r="J3" s="752"/>
      <c r="K3" s="752"/>
      <c r="L3" s="752"/>
      <c r="M3" s="752"/>
      <c r="N3" s="752"/>
      <c r="O3" s="752"/>
      <c r="P3" s="752"/>
      <c r="Q3" s="924" t="s">
        <v>67</v>
      </c>
      <c r="R3" s="925"/>
      <c r="S3" s="924" t="s">
        <v>68</v>
      </c>
      <c r="T3" s="925"/>
      <c r="U3" s="924" t="s">
        <v>69</v>
      </c>
      <c r="V3" s="925"/>
    </row>
    <row r="4" spans="1:22" ht="33" customHeight="1">
      <c r="A4" s="731"/>
      <c r="B4" s="732" t="s">
        <v>242</v>
      </c>
      <c r="C4" s="733">
        <v>2004</v>
      </c>
      <c r="D4" s="732">
        <v>2005</v>
      </c>
      <c r="E4" s="732">
        <v>2006</v>
      </c>
      <c r="F4" s="732">
        <v>2007</v>
      </c>
      <c r="G4" s="732">
        <v>2008</v>
      </c>
      <c r="H4" s="732">
        <v>2009</v>
      </c>
      <c r="I4" s="732">
        <v>2010</v>
      </c>
      <c r="J4" s="734">
        <v>2011</v>
      </c>
      <c r="K4" s="732">
        <v>2012</v>
      </c>
      <c r="L4" s="732">
        <v>2013</v>
      </c>
      <c r="M4" s="732">
        <v>2014</v>
      </c>
      <c r="N4" s="735">
        <v>2015</v>
      </c>
      <c r="O4" s="735">
        <v>2016</v>
      </c>
      <c r="P4" s="791">
        <v>2017</v>
      </c>
      <c r="Q4" s="735">
        <v>2023</v>
      </c>
      <c r="R4" s="791">
        <v>2024</v>
      </c>
      <c r="S4" s="735">
        <v>2023</v>
      </c>
      <c r="T4" s="735">
        <v>2024</v>
      </c>
      <c r="U4" s="735">
        <v>2023</v>
      </c>
      <c r="V4" s="735">
        <v>2024</v>
      </c>
    </row>
    <row r="5" spans="1:22" s="762" customFormat="1" ht="15" customHeight="1">
      <c r="A5" s="756" t="s">
        <v>76</v>
      </c>
      <c r="B5" s="757">
        <f t="shared" ref="B5:B15" si="0">(L5-H5)/H5</f>
        <v>2.9748283752860413E-2</v>
      </c>
      <c r="C5" s="758">
        <v>249900</v>
      </c>
      <c r="D5" s="759">
        <v>263000</v>
      </c>
      <c r="E5" s="759">
        <v>262000</v>
      </c>
      <c r="F5" s="759">
        <v>265000</v>
      </c>
      <c r="G5" s="759">
        <v>244900</v>
      </c>
      <c r="H5" s="760">
        <v>218500</v>
      </c>
      <c r="I5" s="760">
        <v>224900</v>
      </c>
      <c r="J5" s="761">
        <v>210533</v>
      </c>
      <c r="K5" s="759">
        <v>209900</v>
      </c>
      <c r="L5" s="759">
        <v>225000</v>
      </c>
      <c r="M5" s="759">
        <v>216766</v>
      </c>
      <c r="N5" s="759">
        <v>225000</v>
      </c>
      <c r="O5" s="759">
        <v>235000</v>
      </c>
      <c r="P5" s="759">
        <v>250000</v>
      </c>
      <c r="Q5" s="759">
        <v>430000</v>
      </c>
      <c r="R5" s="759">
        <v>475000</v>
      </c>
      <c r="S5" s="759">
        <v>425000</v>
      </c>
      <c r="T5" s="759">
        <v>475000</v>
      </c>
      <c r="U5" s="759">
        <v>649000</v>
      </c>
      <c r="V5" s="759">
        <v>479933</v>
      </c>
    </row>
    <row r="6" spans="1:22" s="769" customFormat="1" ht="14" customHeight="1">
      <c r="A6" s="763" t="s">
        <v>54</v>
      </c>
      <c r="B6" s="764">
        <f t="shared" si="0"/>
        <v>8.9068825910931168E-2</v>
      </c>
      <c r="C6" s="765">
        <v>284900</v>
      </c>
      <c r="D6" s="766">
        <v>303900</v>
      </c>
      <c r="E6" s="766">
        <v>303750</v>
      </c>
      <c r="F6" s="766">
        <v>300000</v>
      </c>
      <c r="G6" s="766">
        <v>285000</v>
      </c>
      <c r="H6" s="767">
        <v>247000</v>
      </c>
      <c r="I6" s="767">
        <v>259000</v>
      </c>
      <c r="J6" s="768">
        <v>250000</v>
      </c>
      <c r="K6" s="766">
        <v>255000</v>
      </c>
      <c r="L6" s="766">
        <v>269000</v>
      </c>
      <c r="M6" s="766">
        <v>268000</v>
      </c>
      <c r="N6" s="766">
        <v>275000</v>
      </c>
      <c r="O6" s="766">
        <v>294000</v>
      </c>
      <c r="P6" s="766">
        <v>314000</v>
      </c>
      <c r="Q6" s="766">
        <v>530000</v>
      </c>
      <c r="R6" s="766">
        <v>576000</v>
      </c>
      <c r="S6" s="766">
        <v>512533</v>
      </c>
      <c r="T6" s="766">
        <v>575000</v>
      </c>
      <c r="U6" s="766">
        <v>635000</v>
      </c>
      <c r="V6" s="766">
        <v>617467</v>
      </c>
    </row>
    <row r="7" spans="1:22" s="778" customFormat="1">
      <c r="A7" s="771" t="s">
        <v>71</v>
      </c>
      <c r="B7" s="772">
        <f t="shared" si="0"/>
        <v>1.411764705882353E-2</v>
      </c>
      <c r="C7" s="773">
        <v>194000</v>
      </c>
      <c r="D7" s="774">
        <v>220000</v>
      </c>
      <c r="E7" s="774">
        <v>224900</v>
      </c>
      <c r="F7" s="774">
        <v>219000</v>
      </c>
      <c r="G7" s="774">
        <v>215000</v>
      </c>
      <c r="H7" s="775">
        <v>170000</v>
      </c>
      <c r="I7" s="775">
        <v>175000</v>
      </c>
      <c r="J7" s="776">
        <v>170000</v>
      </c>
      <c r="K7" s="777">
        <v>170000</v>
      </c>
      <c r="L7" s="777">
        <v>172400</v>
      </c>
      <c r="M7" s="777">
        <v>194933</v>
      </c>
      <c r="N7" s="777">
        <v>191333</v>
      </c>
      <c r="O7" s="777">
        <v>200000</v>
      </c>
      <c r="P7" s="777">
        <v>205000</v>
      </c>
      <c r="Q7" s="777">
        <v>399000</v>
      </c>
      <c r="R7" s="777">
        <v>450000</v>
      </c>
      <c r="S7" s="777">
        <v>380000</v>
      </c>
      <c r="T7" s="777">
        <v>449000</v>
      </c>
      <c r="U7" s="777">
        <v>671000</v>
      </c>
      <c r="V7" s="777">
        <v>511767</v>
      </c>
    </row>
    <row r="8" spans="1:22" s="778" customFormat="1" ht="15" customHeight="1">
      <c r="A8" s="771" t="s">
        <v>72</v>
      </c>
      <c r="B8" s="772">
        <f t="shared" si="0"/>
        <v>5.8823529411764705E-2</v>
      </c>
      <c r="C8" s="773">
        <v>196000</v>
      </c>
      <c r="D8" s="774">
        <v>210000</v>
      </c>
      <c r="E8" s="774">
        <v>215000</v>
      </c>
      <c r="F8" s="774">
        <v>219900</v>
      </c>
      <c r="G8" s="774">
        <v>210000</v>
      </c>
      <c r="H8" s="775">
        <v>170000</v>
      </c>
      <c r="I8" s="775">
        <v>180000</v>
      </c>
      <c r="J8" s="776">
        <v>173000</v>
      </c>
      <c r="K8" s="777">
        <v>169000</v>
      </c>
      <c r="L8" s="777">
        <v>180000</v>
      </c>
      <c r="M8" s="777">
        <v>186500</v>
      </c>
      <c r="N8" s="777">
        <v>199000</v>
      </c>
      <c r="O8" s="777">
        <v>199466</v>
      </c>
      <c r="P8" s="777">
        <v>217000</v>
      </c>
      <c r="Q8" s="777">
        <v>420000</v>
      </c>
      <c r="R8" s="777">
        <v>441000</v>
      </c>
      <c r="S8" s="777">
        <v>415000</v>
      </c>
      <c r="T8" s="777">
        <v>444000</v>
      </c>
      <c r="U8" s="777">
        <v>602500</v>
      </c>
      <c r="V8" s="777">
        <v>429000</v>
      </c>
    </row>
    <row r="9" spans="1:22" s="778" customFormat="1" ht="15" customHeight="1">
      <c r="A9" s="771" t="s">
        <v>73</v>
      </c>
      <c r="B9" s="772">
        <f t="shared" si="0"/>
        <v>-3.4726309593878756E-2</v>
      </c>
      <c r="C9" s="773">
        <v>177000</v>
      </c>
      <c r="D9" s="774">
        <v>191000</v>
      </c>
      <c r="E9" s="774">
        <v>201000</v>
      </c>
      <c r="F9" s="774">
        <v>205000</v>
      </c>
      <c r="G9" s="774">
        <v>192500</v>
      </c>
      <c r="H9" s="775">
        <v>169900</v>
      </c>
      <c r="I9" s="775">
        <v>166000</v>
      </c>
      <c r="J9" s="776">
        <v>159000</v>
      </c>
      <c r="K9" s="777">
        <v>164500</v>
      </c>
      <c r="L9" s="777">
        <v>164000</v>
      </c>
      <c r="M9" s="777">
        <v>160000</v>
      </c>
      <c r="N9" s="777">
        <v>163933</v>
      </c>
      <c r="O9" s="777">
        <v>169933</v>
      </c>
      <c r="P9" s="777">
        <v>178000</v>
      </c>
      <c r="Q9" s="777">
        <v>309400</v>
      </c>
      <c r="R9" s="777">
        <v>350000</v>
      </c>
      <c r="S9" s="777">
        <v>305000</v>
      </c>
      <c r="T9" s="777">
        <v>350000</v>
      </c>
      <c r="U9" s="777">
        <v>760600</v>
      </c>
      <c r="V9" s="777">
        <v>330000</v>
      </c>
    </row>
    <row r="10" spans="1:22" s="778" customFormat="1" ht="15" customHeight="1">
      <c r="A10" s="771" t="s">
        <v>74</v>
      </c>
      <c r="B10" s="772">
        <f t="shared" si="0"/>
        <v>0.1075</v>
      </c>
      <c r="C10" s="773">
        <v>93500</v>
      </c>
      <c r="D10" s="774">
        <v>105000</v>
      </c>
      <c r="E10" s="774">
        <v>119900</v>
      </c>
      <c r="F10" s="774">
        <v>127533</v>
      </c>
      <c r="G10" s="774">
        <v>115000</v>
      </c>
      <c r="H10" s="775">
        <v>80000</v>
      </c>
      <c r="I10" s="775">
        <v>95000</v>
      </c>
      <c r="J10" s="776">
        <v>90000</v>
      </c>
      <c r="K10" s="777">
        <v>98000</v>
      </c>
      <c r="L10" s="777">
        <v>88600</v>
      </c>
      <c r="M10" s="777">
        <v>118600</v>
      </c>
      <c r="N10" s="777">
        <v>104466</v>
      </c>
      <c r="O10" s="777">
        <v>100000</v>
      </c>
      <c r="P10" s="777">
        <v>105000</v>
      </c>
      <c r="Q10" s="777">
        <v>216000</v>
      </c>
      <c r="R10" s="777">
        <v>220000</v>
      </c>
      <c r="S10" s="777">
        <v>215500</v>
      </c>
      <c r="T10" s="777">
        <v>220000</v>
      </c>
      <c r="U10" s="777">
        <v>500000</v>
      </c>
      <c r="V10" s="777">
        <v>242200</v>
      </c>
    </row>
    <row r="11" spans="1:22" s="778" customFormat="1" ht="15" customHeight="1">
      <c r="A11" s="771" t="s">
        <v>75</v>
      </c>
      <c r="B11" s="772">
        <f t="shared" si="0"/>
        <v>4.3956043956043959E-2</v>
      </c>
      <c r="C11" s="773">
        <v>181000</v>
      </c>
      <c r="D11" s="774">
        <v>199000</v>
      </c>
      <c r="E11" s="774">
        <v>212500</v>
      </c>
      <c r="F11" s="774">
        <v>221000</v>
      </c>
      <c r="G11" s="774">
        <v>212500</v>
      </c>
      <c r="H11" s="775">
        <v>182000</v>
      </c>
      <c r="I11" s="775">
        <v>185000</v>
      </c>
      <c r="J11" s="776">
        <v>189425</v>
      </c>
      <c r="K11" s="777">
        <v>185000</v>
      </c>
      <c r="L11" s="777">
        <v>190000</v>
      </c>
      <c r="M11" s="777">
        <v>168000</v>
      </c>
      <c r="N11" s="777">
        <v>180166</v>
      </c>
      <c r="O11" s="777">
        <v>189933</v>
      </c>
      <c r="P11" s="777">
        <v>185000</v>
      </c>
      <c r="Q11" s="777">
        <v>355000</v>
      </c>
      <c r="R11" s="777">
        <v>400000</v>
      </c>
      <c r="S11" s="777">
        <v>350000</v>
      </c>
      <c r="T11" s="777">
        <v>399000</v>
      </c>
      <c r="U11" s="777">
        <v>799533</v>
      </c>
      <c r="V11" s="777">
        <v>495000</v>
      </c>
    </row>
    <row r="12" spans="1:22" s="778" customFormat="1" ht="15" customHeight="1">
      <c r="A12" s="771" t="s">
        <v>77</v>
      </c>
      <c r="B12" s="772">
        <f t="shared" si="0"/>
        <v>1.3006503251625813E-2</v>
      </c>
      <c r="C12" s="773">
        <v>222000</v>
      </c>
      <c r="D12" s="774">
        <v>234000</v>
      </c>
      <c r="E12" s="774">
        <v>238733</v>
      </c>
      <c r="F12" s="774">
        <v>238000</v>
      </c>
      <c r="G12" s="774">
        <v>232000</v>
      </c>
      <c r="H12" s="775">
        <v>199900</v>
      </c>
      <c r="I12" s="775">
        <v>195000</v>
      </c>
      <c r="J12" s="776">
        <v>182000</v>
      </c>
      <c r="K12" s="777">
        <v>185000</v>
      </c>
      <c r="L12" s="777">
        <v>202500</v>
      </c>
      <c r="M12" s="777">
        <v>201533</v>
      </c>
      <c r="N12" s="777">
        <v>199600</v>
      </c>
      <c r="O12" s="777">
        <v>210000</v>
      </c>
      <c r="P12" s="777">
        <v>228000</v>
      </c>
      <c r="Q12" s="777">
        <v>390000</v>
      </c>
      <c r="R12" s="777">
        <v>423733</v>
      </c>
      <c r="S12" s="777">
        <v>385000</v>
      </c>
      <c r="T12" s="777">
        <v>421767</v>
      </c>
      <c r="U12" s="777">
        <v>658533</v>
      </c>
      <c r="V12" s="777">
        <v>427467</v>
      </c>
    </row>
    <row r="13" spans="1:22" s="778" customFormat="1" ht="15" customHeight="1">
      <c r="A13" s="771" t="s">
        <v>78</v>
      </c>
      <c r="B13" s="772">
        <f t="shared" si="0"/>
        <v>2.5993546500592511E-2</v>
      </c>
      <c r="C13" s="773">
        <v>220000</v>
      </c>
      <c r="D13" s="774">
        <v>235000</v>
      </c>
      <c r="E13" s="774">
        <v>229900</v>
      </c>
      <c r="F13" s="774">
        <v>235000</v>
      </c>
      <c r="G13" s="774">
        <v>225500</v>
      </c>
      <c r="H13" s="775">
        <v>194933</v>
      </c>
      <c r="I13" s="775">
        <v>195000</v>
      </c>
      <c r="J13" s="776">
        <v>186000</v>
      </c>
      <c r="K13" s="777">
        <v>187900</v>
      </c>
      <c r="L13" s="777">
        <v>200000</v>
      </c>
      <c r="M13" s="777">
        <v>210000</v>
      </c>
      <c r="N13" s="777">
        <v>205000</v>
      </c>
      <c r="O13" s="777">
        <v>211500</v>
      </c>
      <c r="P13" s="777">
        <v>229933</v>
      </c>
      <c r="Q13" s="777">
        <v>390000</v>
      </c>
      <c r="R13" s="777">
        <v>439000</v>
      </c>
      <c r="S13" s="777">
        <v>380000</v>
      </c>
      <c r="T13" s="777">
        <v>429000</v>
      </c>
      <c r="U13" s="777">
        <v>599933</v>
      </c>
      <c r="V13" s="777">
        <v>530000</v>
      </c>
    </row>
    <row r="14" spans="1:22" s="786" customFormat="1" ht="15" customHeight="1">
      <c r="A14" s="779" t="s">
        <v>79</v>
      </c>
      <c r="B14" s="780">
        <f t="shared" si="0"/>
        <v>-6.7114093959731542E-3</v>
      </c>
      <c r="C14" s="781">
        <v>147000</v>
      </c>
      <c r="D14" s="782">
        <v>170500</v>
      </c>
      <c r="E14" s="782">
        <v>182500</v>
      </c>
      <c r="F14" s="782">
        <v>190000</v>
      </c>
      <c r="G14" s="782">
        <v>185000</v>
      </c>
      <c r="H14" s="783">
        <v>149000</v>
      </c>
      <c r="I14" s="783">
        <v>153000</v>
      </c>
      <c r="J14" s="784">
        <v>149900</v>
      </c>
      <c r="K14" s="785">
        <v>158500</v>
      </c>
      <c r="L14" s="785">
        <v>148000</v>
      </c>
      <c r="M14" s="785">
        <v>144500</v>
      </c>
      <c r="N14" s="785">
        <v>157000</v>
      </c>
      <c r="O14" s="785">
        <v>159000</v>
      </c>
      <c r="P14" s="785">
        <v>159000</v>
      </c>
      <c r="Q14" s="785">
        <v>300000</v>
      </c>
      <c r="R14" s="785">
        <v>340000</v>
      </c>
      <c r="S14" s="785">
        <v>300000</v>
      </c>
      <c r="T14" s="785">
        <v>340000</v>
      </c>
      <c r="U14" s="785" t="s">
        <v>147</v>
      </c>
      <c r="V14" s="785">
        <v>335000</v>
      </c>
    </row>
    <row r="15" spans="1:22" ht="15" customHeight="1">
      <c r="A15" s="736" t="s">
        <v>55</v>
      </c>
      <c r="B15" s="737">
        <f t="shared" si="0"/>
        <v>4.7619047619047616E-2</v>
      </c>
      <c r="C15" s="738">
        <v>238000</v>
      </c>
      <c r="D15" s="739">
        <v>250000</v>
      </c>
      <c r="E15" s="739">
        <v>249900</v>
      </c>
      <c r="F15" s="739">
        <v>252500</v>
      </c>
      <c r="G15" s="739">
        <v>240000</v>
      </c>
      <c r="H15" s="740">
        <v>210000</v>
      </c>
      <c r="I15" s="740">
        <v>215000</v>
      </c>
      <c r="J15" s="741">
        <v>207000</v>
      </c>
      <c r="K15" s="742">
        <v>205000</v>
      </c>
      <c r="L15" s="742">
        <v>220000</v>
      </c>
      <c r="M15" s="742">
        <v>219000</v>
      </c>
      <c r="N15" s="742">
        <v>221000</v>
      </c>
      <c r="O15" s="742">
        <v>230000</v>
      </c>
      <c r="P15" s="742">
        <v>240000</v>
      </c>
      <c r="Q15" s="742">
        <v>418000</v>
      </c>
      <c r="R15" s="742">
        <v>465000</v>
      </c>
      <c r="S15" s="742">
        <v>410000</v>
      </c>
      <c r="T15" s="742">
        <v>460000</v>
      </c>
      <c r="U15" s="742">
        <v>646300</v>
      </c>
      <c r="V15" s="739">
        <v>500000</v>
      </c>
    </row>
    <row r="16" spans="1:22">
      <c r="K16" s="725"/>
      <c r="L16" s="725"/>
      <c r="M16" s="725"/>
    </row>
    <row r="17" spans="1:29" s="753" customFormat="1" ht="16">
      <c r="A17" s="751" t="s">
        <v>68</v>
      </c>
      <c r="B17" s="752"/>
      <c r="C17" s="752"/>
      <c r="D17" s="752"/>
      <c r="E17" s="752"/>
      <c r="F17" s="752"/>
      <c r="G17" s="752"/>
      <c r="H17" s="752"/>
      <c r="I17" s="752"/>
      <c r="J17" s="752"/>
      <c r="K17" s="752"/>
      <c r="L17" s="752"/>
      <c r="M17" s="752"/>
      <c r="N17" s="752"/>
      <c r="O17" s="752"/>
      <c r="P17" s="752"/>
      <c r="Q17" s="752"/>
      <c r="R17" s="752"/>
    </row>
    <row r="18" spans="1:29" ht="33" customHeight="1">
      <c r="A18" s="745"/>
      <c r="B18" s="732" t="s">
        <v>242</v>
      </c>
      <c r="C18" s="733">
        <v>2004</v>
      </c>
      <c r="D18" s="732">
        <v>2005</v>
      </c>
      <c r="E18" s="732">
        <v>2006</v>
      </c>
      <c r="F18" s="732">
        <v>2007</v>
      </c>
      <c r="G18" s="732">
        <v>2008</v>
      </c>
      <c r="H18" s="732">
        <v>2009</v>
      </c>
      <c r="I18" s="732">
        <v>2010</v>
      </c>
      <c r="J18" s="734">
        <v>2011</v>
      </c>
      <c r="K18" s="732">
        <v>2012</v>
      </c>
      <c r="L18" s="732">
        <v>2013</v>
      </c>
      <c r="M18" s="732">
        <v>2014</v>
      </c>
      <c r="N18" s="735">
        <v>2015</v>
      </c>
      <c r="O18" s="735">
        <v>2016</v>
      </c>
      <c r="P18" s="791">
        <v>2017</v>
      </c>
    </row>
    <row r="19" spans="1:29" s="762" customFormat="1" ht="15" customHeight="1">
      <c r="A19" s="756" t="s">
        <v>76</v>
      </c>
      <c r="B19" s="757">
        <f t="shared" ref="B19:B29" si="1">(L19-H19)/H19</f>
        <v>3.5294117647058823E-2</v>
      </c>
      <c r="C19" s="758">
        <v>240000</v>
      </c>
      <c r="D19" s="759">
        <v>252500</v>
      </c>
      <c r="E19" s="759">
        <v>252500</v>
      </c>
      <c r="F19" s="759">
        <v>255000</v>
      </c>
      <c r="G19" s="759">
        <v>234900</v>
      </c>
      <c r="H19" s="760">
        <v>212500</v>
      </c>
      <c r="I19" s="760">
        <v>217500</v>
      </c>
      <c r="J19" s="761">
        <v>206000</v>
      </c>
      <c r="K19" s="759">
        <v>203000</v>
      </c>
      <c r="L19" s="759">
        <v>220000</v>
      </c>
      <c r="M19" s="759">
        <v>211000</v>
      </c>
      <c r="N19" s="759">
        <v>224000</v>
      </c>
      <c r="O19" s="759">
        <v>232533</v>
      </c>
      <c r="P19" s="759">
        <v>247000</v>
      </c>
      <c r="T19" s="787"/>
    </row>
    <row r="20" spans="1:29" s="778" customFormat="1" ht="15" customHeight="1">
      <c r="A20" s="763" t="s">
        <v>54</v>
      </c>
      <c r="B20" s="764">
        <f t="shared" si="1"/>
        <v>8.3333333333333329E-2</v>
      </c>
      <c r="C20" s="765">
        <v>275000</v>
      </c>
      <c r="D20" s="766">
        <v>295000</v>
      </c>
      <c r="E20" s="766">
        <v>290000</v>
      </c>
      <c r="F20" s="766">
        <v>290000</v>
      </c>
      <c r="G20" s="766">
        <v>275000</v>
      </c>
      <c r="H20" s="767">
        <v>240000</v>
      </c>
      <c r="I20" s="767">
        <v>250000</v>
      </c>
      <c r="J20" s="768">
        <v>245000</v>
      </c>
      <c r="K20" s="766">
        <v>247900</v>
      </c>
      <c r="L20" s="766">
        <v>260000</v>
      </c>
      <c r="M20" s="766">
        <v>255000</v>
      </c>
      <c r="N20" s="766">
        <v>272000</v>
      </c>
      <c r="O20" s="766">
        <v>286000</v>
      </c>
      <c r="P20" s="766">
        <v>306533</v>
      </c>
      <c r="T20" s="788"/>
    </row>
    <row r="21" spans="1:29" s="778" customFormat="1" ht="15" customHeight="1">
      <c r="A21" s="771" t="s">
        <v>71</v>
      </c>
      <c r="B21" s="772">
        <f t="shared" si="1"/>
        <v>3.1515151515151517E-2</v>
      </c>
      <c r="C21" s="773">
        <v>185000</v>
      </c>
      <c r="D21" s="777">
        <v>210000</v>
      </c>
      <c r="E21" s="774">
        <v>215000</v>
      </c>
      <c r="F21" s="774">
        <v>210000</v>
      </c>
      <c r="G21" s="774">
        <v>210000</v>
      </c>
      <c r="H21" s="775">
        <v>165000</v>
      </c>
      <c r="I21" s="775">
        <v>173700</v>
      </c>
      <c r="J21" s="776">
        <v>166000</v>
      </c>
      <c r="K21" s="777">
        <v>165742</v>
      </c>
      <c r="L21" s="777">
        <v>170200</v>
      </c>
      <c r="M21" s="777">
        <v>191000</v>
      </c>
      <c r="N21" s="777">
        <v>190000</v>
      </c>
      <c r="O21" s="777">
        <v>199000</v>
      </c>
      <c r="P21" s="777">
        <v>204000</v>
      </c>
      <c r="T21" s="763"/>
      <c r="U21" s="770"/>
      <c r="V21" s="770"/>
      <c r="W21" s="770"/>
      <c r="X21" s="770"/>
      <c r="Y21" s="770"/>
      <c r="Z21" s="770"/>
      <c r="AA21" s="770"/>
      <c r="AB21" s="770"/>
      <c r="AC21" s="770"/>
    </row>
    <row r="22" spans="1:29" s="778" customFormat="1" ht="15" customHeight="1">
      <c r="A22" s="771" t="s">
        <v>72</v>
      </c>
      <c r="B22" s="772">
        <f t="shared" si="1"/>
        <v>7.3818292515504411E-2</v>
      </c>
      <c r="C22" s="773">
        <v>192000</v>
      </c>
      <c r="D22" s="777">
        <v>207896</v>
      </c>
      <c r="E22" s="774">
        <v>210000</v>
      </c>
      <c r="F22" s="774">
        <v>217500</v>
      </c>
      <c r="G22" s="774">
        <v>201000</v>
      </c>
      <c r="H22" s="775">
        <v>167533</v>
      </c>
      <c r="I22" s="775">
        <v>180000</v>
      </c>
      <c r="J22" s="776">
        <v>170500</v>
      </c>
      <c r="K22" s="777">
        <v>167500</v>
      </c>
      <c r="L22" s="777">
        <v>179900</v>
      </c>
      <c r="M22" s="777">
        <v>186000</v>
      </c>
      <c r="N22" s="777">
        <v>198900</v>
      </c>
      <c r="O22" s="777">
        <v>199000</v>
      </c>
      <c r="P22" s="777">
        <v>215000</v>
      </c>
      <c r="T22" s="763"/>
      <c r="U22" s="770"/>
      <c r="V22" s="770"/>
      <c r="W22" s="770"/>
      <c r="X22" s="770"/>
      <c r="Y22" s="770"/>
      <c r="Z22" s="770"/>
      <c r="AA22" s="770"/>
      <c r="AB22" s="770"/>
      <c r="AC22" s="770"/>
    </row>
    <row r="23" spans="1:29" s="778" customFormat="1" ht="15" customHeight="1">
      <c r="A23" s="771" t="s">
        <v>73</v>
      </c>
      <c r="B23" s="772">
        <f t="shared" si="1"/>
        <v>-1.7964071856287425E-2</v>
      </c>
      <c r="C23" s="773">
        <v>174000</v>
      </c>
      <c r="D23" s="777">
        <v>189000</v>
      </c>
      <c r="E23" s="774">
        <v>199000</v>
      </c>
      <c r="F23" s="774">
        <v>205000</v>
      </c>
      <c r="G23" s="774">
        <v>190000</v>
      </c>
      <c r="H23" s="775">
        <v>167000</v>
      </c>
      <c r="I23" s="775">
        <v>162500</v>
      </c>
      <c r="J23" s="776">
        <v>156900</v>
      </c>
      <c r="K23" s="777">
        <v>161000</v>
      </c>
      <c r="L23" s="777">
        <v>164000</v>
      </c>
      <c r="M23" s="777">
        <v>160000</v>
      </c>
      <c r="N23" s="777">
        <v>163533</v>
      </c>
      <c r="O23" s="777">
        <v>169900</v>
      </c>
      <c r="P23" s="777">
        <v>176266</v>
      </c>
      <c r="T23" s="771"/>
      <c r="U23" s="770"/>
      <c r="V23" s="770"/>
      <c r="W23" s="770"/>
      <c r="X23" s="770"/>
      <c r="Y23" s="770"/>
      <c r="Z23" s="770"/>
      <c r="AA23" s="770"/>
      <c r="AB23" s="770"/>
      <c r="AC23" s="770"/>
    </row>
    <row r="24" spans="1:29" s="778" customFormat="1" ht="15" customHeight="1">
      <c r="A24" s="771" t="s">
        <v>74</v>
      </c>
      <c r="B24" s="772">
        <f t="shared" si="1"/>
        <v>0.10314465408805032</v>
      </c>
      <c r="C24" s="773">
        <v>90000</v>
      </c>
      <c r="D24" s="777">
        <v>105000</v>
      </c>
      <c r="E24" s="774">
        <v>115000</v>
      </c>
      <c r="F24" s="774">
        <v>125000</v>
      </c>
      <c r="G24" s="774">
        <v>115000</v>
      </c>
      <c r="H24" s="775">
        <v>79500</v>
      </c>
      <c r="I24" s="775">
        <v>94500</v>
      </c>
      <c r="J24" s="776">
        <v>90000</v>
      </c>
      <c r="K24" s="777">
        <v>98000</v>
      </c>
      <c r="L24" s="777">
        <v>87700</v>
      </c>
      <c r="M24" s="777">
        <v>118600</v>
      </c>
      <c r="N24" s="777">
        <v>104400</v>
      </c>
      <c r="O24" s="777">
        <v>99900</v>
      </c>
      <c r="P24" s="777">
        <v>105100</v>
      </c>
      <c r="T24" s="771"/>
      <c r="U24" s="770"/>
      <c r="V24" s="770"/>
      <c r="W24" s="770"/>
      <c r="X24" s="770"/>
      <c r="Y24" s="770"/>
      <c r="Z24" s="770"/>
      <c r="AA24" s="770"/>
      <c r="AB24" s="770"/>
      <c r="AC24" s="770"/>
    </row>
    <row r="25" spans="1:29" s="778" customFormat="1" ht="15" customHeight="1">
      <c r="A25" s="771" t="s">
        <v>75</v>
      </c>
      <c r="B25" s="772">
        <f t="shared" si="1"/>
        <v>6.3218390804597707E-2</v>
      </c>
      <c r="C25" s="773">
        <v>178500</v>
      </c>
      <c r="D25" s="777">
        <v>193000</v>
      </c>
      <c r="E25" s="774">
        <v>208000</v>
      </c>
      <c r="F25" s="774">
        <v>220000</v>
      </c>
      <c r="G25" s="774">
        <v>208500</v>
      </c>
      <c r="H25" s="775">
        <v>174000</v>
      </c>
      <c r="I25" s="775">
        <v>183500</v>
      </c>
      <c r="J25" s="776">
        <v>185000</v>
      </c>
      <c r="K25" s="777">
        <v>180000</v>
      </c>
      <c r="L25" s="777">
        <v>185000</v>
      </c>
      <c r="M25" s="777">
        <v>165067</v>
      </c>
      <c r="N25" s="777">
        <v>180000</v>
      </c>
      <c r="O25" s="777">
        <v>189000</v>
      </c>
      <c r="P25" s="777">
        <v>183000</v>
      </c>
      <c r="T25" s="771"/>
      <c r="U25" s="770"/>
      <c r="V25" s="770"/>
      <c r="W25" s="770"/>
      <c r="X25" s="770"/>
      <c r="Y25" s="770"/>
      <c r="Z25" s="770"/>
      <c r="AA25" s="770"/>
      <c r="AB25" s="770"/>
      <c r="AC25" s="770"/>
    </row>
    <row r="26" spans="1:29" s="778" customFormat="1" ht="15" customHeight="1">
      <c r="A26" s="771" t="s">
        <v>77</v>
      </c>
      <c r="B26" s="772">
        <f t="shared" si="1"/>
        <v>2.0512820512820513E-2</v>
      </c>
      <c r="C26" s="773">
        <v>212000</v>
      </c>
      <c r="D26" s="777">
        <v>225000</v>
      </c>
      <c r="E26" s="774">
        <v>230500</v>
      </c>
      <c r="F26" s="774">
        <v>230000</v>
      </c>
      <c r="G26" s="774">
        <v>225900</v>
      </c>
      <c r="H26" s="775">
        <v>195000</v>
      </c>
      <c r="I26" s="775">
        <v>189000</v>
      </c>
      <c r="J26" s="776">
        <v>175000</v>
      </c>
      <c r="K26" s="777">
        <v>182600</v>
      </c>
      <c r="L26" s="777">
        <v>199000</v>
      </c>
      <c r="M26" s="777">
        <v>199000</v>
      </c>
      <c r="N26" s="777">
        <v>197000</v>
      </c>
      <c r="O26" s="777">
        <v>208000</v>
      </c>
      <c r="P26" s="777">
        <v>225000</v>
      </c>
      <c r="T26" s="771"/>
      <c r="U26" s="770"/>
      <c r="V26" s="770"/>
      <c r="W26" s="770"/>
      <c r="X26" s="770"/>
      <c r="Y26" s="770"/>
      <c r="Z26" s="770"/>
      <c r="AA26" s="770"/>
      <c r="AB26" s="770"/>
      <c r="AC26" s="770"/>
    </row>
    <row r="27" spans="1:29" s="778" customFormat="1" ht="15" customHeight="1">
      <c r="A27" s="771" t="s">
        <v>78</v>
      </c>
      <c r="B27" s="772">
        <f t="shared" si="1"/>
        <v>5.4054054054054057E-2</v>
      </c>
      <c r="C27" s="773">
        <v>215000</v>
      </c>
      <c r="D27" s="777">
        <v>229000</v>
      </c>
      <c r="E27" s="774">
        <v>222000</v>
      </c>
      <c r="F27" s="774">
        <v>229000</v>
      </c>
      <c r="G27" s="774">
        <v>216000</v>
      </c>
      <c r="H27" s="775">
        <v>185000</v>
      </c>
      <c r="I27" s="775">
        <v>184500</v>
      </c>
      <c r="J27" s="776">
        <v>180000</v>
      </c>
      <c r="K27" s="777">
        <v>177000</v>
      </c>
      <c r="L27" s="777">
        <v>195000</v>
      </c>
      <c r="M27" s="777">
        <v>203000</v>
      </c>
      <c r="N27" s="777">
        <v>200000</v>
      </c>
      <c r="O27" s="777">
        <v>209933</v>
      </c>
      <c r="P27" s="777">
        <v>226800</v>
      </c>
      <c r="T27" s="771"/>
      <c r="U27" s="770"/>
      <c r="V27" s="770"/>
      <c r="W27" s="770"/>
      <c r="X27" s="770"/>
      <c r="Y27" s="770"/>
      <c r="Z27" s="770"/>
      <c r="AA27" s="770"/>
      <c r="AB27" s="770"/>
      <c r="AC27" s="770"/>
    </row>
    <row r="28" spans="1:29" s="786" customFormat="1" ht="15" customHeight="1">
      <c r="A28" s="779" t="s">
        <v>79</v>
      </c>
      <c r="B28" s="780">
        <f t="shared" si="1"/>
        <v>-6.1686086360520902E-3</v>
      </c>
      <c r="C28" s="781">
        <v>142000</v>
      </c>
      <c r="D28" s="785">
        <v>165000</v>
      </c>
      <c r="E28" s="782">
        <v>179900</v>
      </c>
      <c r="F28" s="782">
        <v>189000</v>
      </c>
      <c r="G28" s="782">
        <v>184500</v>
      </c>
      <c r="H28" s="783">
        <v>145900</v>
      </c>
      <c r="I28" s="783">
        <v>153000</v>
      </c>
      <c r="J28" s="784">
        <v>147000</v>
      </c>
      <c r="K28" s="785">
        <v>155000</v>
      </c>
      <c r="L28" s="785">
        <v>145000</v>
      </c>
      <c r="M28" s="785">
        <v>145000</v>
      </c>
      <c r="N28" s="785">
        <v>157000</v>
      </c>
      <c r="O28" s="785">
        <v>158000</v>
      </c>
      <c r="P28" s="785">
        <v>158000</v>
      </c>
      <c r="T28" s="789"/>
      <c r="U28" s="790"/>
      <c r="V28" s="790"/>
      <c r="W28" s="790"/>
      <c r="X28" s="790"/>
      <c r="Y28" s="790"/>
      <c r="Z28" s="790"/>
      <c r="AA28" s="790"/>
      <c r="AB28" s="790"/>
      <c r="AC28" s="790"/>
    </row>
    <row r="29" spans="1:29" ht="15" customHeight="1">
      <c r="A29" s="736" t="s">
        <v>70</v>
      </c>
      <c r="B29" s="737">
        <f t="shared" si="1"/>
        <v>7.4999999999999997E-2</v>
      </c>
      <c r="C29" s="738">
        <v>229000</v>
      </c>
      <c r="D29" s="742">
        <v>240000</v>
      </c>
      <c r="E29" s="739">
        <v>240000</v>
      </c>
      <c r="F29" s="739">
        <v>245000</v>
      </c>
      <c r="G29" s="739">
        <v>231900</v>
      </c>
      <c r="H29" s="740">
        <v>200000</v>
      </c>
      <c r="I29" s="740">
        <v>205000</v>
      </c>
      <c r="J29" s="744">
        <v>200000</v>
      </c>
      <c r="K29" s="742">
        <v>199000</v>
      </c>
      <c r="L29" s="742">
        <v>215000</v>
      </c>
      <c r="M29" s="742">
        <v>213533</v>
      </c>
      <c r="N29" s="742">
        <v>219933</v>
      </c>
      <c r="O29" s="742">
        <v>225000</v>
      </c>
      <c r="P29" s="742">
        <v>237933</v>
      </c>
      <c r="T29" s="743"/>
      <c r="U29" s="726"/>
      <c r="V29" s="726"/>
      <c r="W29" s="726"/>
      <c r="X29" s="726"/>
      <c r="Y29" s="726"/>
      <c r="Z29" s="726"/>
      <c r="AA29" s="726"/>
      <c r="AB29" s="726"/>
      <c r="AC29" s="726"/>
    </row>
    <row r="30" spans="1:29">
      <c r="K30" s="725"/>
      <c r="L30" s="725"/>
      <c r="M30" s="725"/>
      <c r="T30" s="727"/>
      <c r="U30" s="726"/>
      <c r="V30" s="726"/>
      <c r="W30" s="726"/>
      <c r="X30" s="726"/>
      <c r="Y30" s="726"/>
      <c r="Z30" s="726"/>
      <c r="AA30" s="726"/>
      <c r="AB30" s="726"/>
      <c r="AC30" s="726"/>
    </row>
    <row r="31" spans="1:29" s="753" customFormat="1" ht="16">
      <c r="A31" s="751" t="s">
        <v>69</v>
      </c>
      <c r="B31" s="752"/>
      <c r="C31" s="752"/>
      <c r="D31" s="752"/>
      <c r="E31" s="752"/>
      <c r="F31" s="752"/>
      <c r="G31" s="752"/>
      <c r="H31" s="752"/>
      <c r="I31" s="752"/>
      <c r="J31" s="752"/>
      <c r="K31" s="752"/>
      <c r="L31" s="752"/>
      <c r="M31" s="752"/>
      <c r="N31" s="752"/>
      <c r="O31" s="752"/>
      <c r="P31" s="752"/>
      <c r="Q31" s="752"/>
      <c r="R31" s="752"/>
      <c r="T31" s="754"/>
      <c r="U31" s="755"/>
      <c r="V31" s="755"/>
      <c r="W31" s="755"/>
      <c r="X31" s="755"/>
      <c r="Y31" s="755"/>
      <c r="Z31" s="755"/>
      <c r="AA31" s="755"/>
      <c r="AB31" s="755"/>
      <c r="AC31" s="755"/>
    </row>
    <row r="32" spans="1:29" ht="33" customHeight="1">
      <c r="A32" s="745"/>
      <c r="B32" s="732" t="s">
        <v>242</v>
      </c>
      <c r="C32" s="733">
        <v>2004</v>
      </c>
      <c r="D32" s="732">
        <v>2005</v>
      </c>
      <c r="E32" s="732">
        <v>2006</v>
      </c>
      <c r="F32" s="732">
        <v>2007</v>
      </c>
      <c r="G32" s="732">
        <v>2008</v>
      </c>
      <c r="H32" s="732">
        <v>2009</v>
      </c>
      <c r="I32" s="732">
        <v>2010</v>
      </c>
      <c r="J32" s="734">
        <v>2011</v>
      </c>
      <c r="K32" s="732">
        <v>2012</v>
      </c>
      <c r="L32" s="732">
        <v>2013</v>
      </c>
      <c r="M32" s="732">
        <v>2014</v>
      </c>
      <c r="N32" s="735">
        <v>2015</v>
      </c>
      <c r="O32" s="735">
        <v>2016</v>
      </c>
      <c r="P32" s="791">
        <v>2017</v>
      </c>
    </row>
    <row r="33" spans="1:20" s="762" customFormat="1" ht="15" customHeight="1">
      <c r="A33" s="756" t="s">
        <v>76</v>
      </c>
      <c r="B33" s="757">
        <f>(L33-H33)/H33</f>
        <v>3.5996665913010026E-2</v>
      </c>
      <c r="C33" s="758">
        <v>307000</v>
      </c>
      <c r="D33" s="759">
        <v>319900</v>
      </c>
      <c r="E33" s="759">
        <v>322900</v>
      </c>
      <c r="F33" s="759">
        <v>322400</v>
      </c>
      <c r="G33" s="759">
        <v>325000</v>
      </c>
      <c r="H33" s="760">
        <v>296333</v>
      </c>
      <c r="I33" s="760">
        <v>285000</v>
      </c>
      <c r="J33" s="761">
        <v>300000</v>
      </c>
      <c r="K33" s="759">
        <v>281594</v>
      </c>
      <c r="L33" s="759">
        <v>307000</v>
      </c>
      <c r="M33" s="759">
        <v>311333</v>
      </c>
      <c r="N33" s="759">
        <v>353866</v>
      </c>
      <c r="O33" s="759">
        <v>355933</v>
      </c>
      <c r="P33" s="759">
        <v>359933</v>
      </c>
      <c r="T33" s="792">
        <f t="shared" ref="T33:T43" si="2">U5-S5</f>
        <v>224000</v>
      </c>
    </row>
    <row r="34" spans="1:20" s="778" customFormat="1" ht="15" customHeight="1">
      <c r="A34" s="763" t="s">
        <v>54</v>
      </c>
      <c r="B34" s="764">
        <f>(L34-H34)/H34</f>
        <v>0.12280701754385964</v>
      </c>
      <c r="C34" s="765">
        <v>320330</v>
      </c>
      <c r="D34" s="766">
        <v>334500</v>
      </c>
      <c r="E34" s="766">
        <v>351933</v>
      </c>
      <c r="F34" s="766">
        <v>338000</v>
      </c>
      <c r="G34" s="766">
        <v>336670</v>
      </c>
      <c r="H34" s="767">
        <v>285000</v>
      </c>
      <c r="I34" s="767">
        <v>294561</v>
      </c>
      <c r="J34" s="768">
        <v>284318</v>
      </c>
      <c r="K34" s="766">
        <v>299933</v>
      </c>
      <c r="L34" s="766">
        <v>320000</v>
      </c>
      <c r="M34" s="766">
        <v>358600</v>
      </c>
      <c r="N34" s="766">
        <v>347800</v>
      </c>
      <c r="O34" s="766">
        <v>380000</v>
      </c>
      <c r="P34" s="766">
        <v>405000</v>
      </c>
      <c r="T34" s="792">
        <f t="shared" si="2"/>
        <v>122467</v>
      </c>
    </row>
    <row r="35" spans="1:20" s="778" customFormat="1" ht="15" customHeight="1">
      <c r="A35" s="771" t="s">
        <v>71</v>
      </c>
      <c r="B35" s="777" t="s">
        <v>147</v>
      </c>
      <c r="C35" s="773">
        <v>249210</v>
      </c>
      <c r="D35" s="777">
        <v>295450</v>
      </c>
      <c r="E35" s="777">
        <v>296000</v>
      </c>
      <c r="F35" s="774">
        <v>259900</v>
      </c>
      <c r="G35" s="774">
        <v>250000</v>
      </c>
      <c r="H35" s="775">
        <v>236560</v>
      </c>
      <c r="I35" s="775">
        <v>205500</v>
      </c>
      <c r="J35" s="776">
        <v>223000</v>
      </c>
      <c r="K35" s="777">
        <v>258050</v>
      </c>
      <c r="L35" s="777">
        <v>229900</v>
      </c>
      <c r="M35" s="777">
        <v>251766</v>
      </c>
      <c r="N35" s="777">
        <v>296466</v>
      </c>
      <c r="O35" s="777">
        <v>504000</v>
      </c>
      <c r="P35" s="777">
        <v>284833</v>
      </c>
      <c r="T35" s="792">
        <f t="shared" si="2"/>
        <v>291000</v>
      </c>
    </row>
    <row r="36" spans="1:20" s="778" customFormat="1" ht="15" customHeight="1">
      <c r="A36" s="771" t="s">
        <v>72</v>
      </c>
      <c r="B36" s="777" t="s">
        <v>147</v>
      </c>
      <c r="C36" s="773">
        <v>219900</v>
      </c>
      <c r="D36" s="777">
        <v>221000</v>
      </c>
      <c r="E36" s="777">
        <v>235933</v>
      </c>
      <c r="F36" s="774">
        <v>224900</v>
      </c>
      <c r="G36" s="774">
        <v>231500</v>
      </c>
      <c r="H36" s="775">
        <v>245000</v>
      </c>
      <c r="I36" s="775">
        <v>197000</v>
      </c>
      <c r="J36" s="776">
        <v>260000</v>
      </c>
      <c r="K36" s="777">
        <v>197533</v>
      </c>
      <c r="L36" s="777">
        <v>182900</v>
      </c>
      <c r="M36" s="777">
        <v>190000</v>
      </c>
      <c r="N36" s="777">
        <v>260000</v>
      </c>
      <c r="O36" s="777">
        <v>275266</v>
      </c>
      <c r="P36" s="777">
        <v>315000</v>
      </c>
      <c r="T36" s="792">
        <f t="shared" si="2"/>
        <v>187500</v>
      </c>
    </row>
    <row r="37" spans="1:20" s="778" customFormat="1" ht="15" customHeight="1">
      <c r="A37" s="771" t="s">
        <v>73</v>
      </c>
      <c r="B37" s="777" t="s">
        <v>147</v>
      </c>
      <c r="C37" s="773">
        <v>227300</v>
      </c>
      <c r="D37" s="777">
        <v>234900</v>
      </c>
      <c r="E37" s="777">
        <v>239933</v>
      </c>
      <c r="F37" s="774">
        <v>219900</v>
      </c>
      <c r="G37" s="774">
        <v>199933</v>
      </c>
      <c r="H37" s="775">
        <v>189900</v>
      </c>
      <c r="I37" s="775">
        <v>185000</v>
      </c>
      <c r="J37" s="776">
        <v>175000</v>
      </c>
      <c r="K37" s="777">
        <v>215900</v>
      </c>
      <c r="L37" s="777">
        <v>165600</v>
      </c>
      <c r="M37" s="777">
        <v>140500</v>
      </c>
      <c r="N37" s="777">
        <v>194500</v>
      </c>
      <c r="O37" s="777">
        <v>204466</v>
      </c>
      <c r="P37" s="777">
        <v>213200</v>
      </c>
      <c r="T37" s="792">
        <f t="shared" si="2"/>
        <v>455600</v>
      </c>
    </row>
    <row r="38" spans="1:20" s="778" customFormat="1" ht="15" customHeight="1">
      <c r="A38" s="771" t="s">
        <v>74</v>
      </c>
      <c r="B38" s="777" t="s">
        <v>147</v>
      </c>
      <c r="C38" s="773">
        <v>176000</v>
      </c>
      <c r="D38" s="777" t="s">
        <v>0</v>
      </c>
      <c r="E38" s="777">
        <v>210000</v>
      </c>
      <c r="F38" s="774">
        <v>190000</v>
      </c>
      <c r="G38" s="774">
        <v>150000</v>
      </c>
      <c r="H38" s="775">
        <v>248000</v>
      </c>
      <c r="I38" s="775">
        <v>325000</v>
      </c>
      <c r="J38" s="776">
        <v>137500</v>
      </c>
      <c r="K38" s="777" t="s">
        <v>147</v>
      </c>
      <c r="L38" s="777">
        <v>121500</v>
      </c>
      <c r="M38" s="777">
        <v>111766</v>
      </c>
      <c r="N38" s="777">
        <v>119000</v>
      </c>
      <c r="O38" s="777">
        <v>333500</v>
      </c>
      <c r="P38" s="777" t="s">
        <v>147</v>
      </c>
      <c r="T38" s="792">
        <f t="shared" si="2"/>
        <v>284500</v>
      </c>
    </row>
    <row r="39" spans="1:20" s="778" customFormat="1" ht="15" customHeight="1">
      <c r="A39" s="771" t="s">
        <v>75</v>
      </c>
      <c r="B39" s="777" t="s">
        <v>147</v>
      </c>
      <c r="C39" s="773">
        <v>209995</v>
      </c>
      <c r="D39" s="777">
        <v>260000</v>
      </c>
      <c r="E39" s="777">
        <v>232933</v>
      </c>
      <c r="F39" s="774">
        <v>240000</v>
      </c>
      <c r="G39" s="774">
        <v>230000</v>
      </c>
      <c r="H39" s="775">
        <v>250000</v>
      </c>
      <c r="I39" s="775">
        <v>219000</v>
      </c>
      <c r="J39" s="776">
        <v>234700</v>
      </c>
      <c r="K39" s="777">
        <v>242500</v>
      </c>
      <c r="L39" s="777">
        <v>254133</v>
      </c>
      <c r="M39" s="777">
        <v>265400</v>
      </c>
      <c r="N39" s="777">
        <v>227000</v>
      </c>
      <c r="O39" s="777">
        <v>350000</v>
      </c>
      <c r="P39" s="777">
        <v>340000</v>
      </c>
      <c r="T39" s="792">
        <f t="shared" si="2"/>
        <v>449533</v>
      </c>
    </row>
    <row r="40" spans="1:20" s="778" customFormat="1" ht="15" customHeight="1">
      <c r="A40" s="771" t="s">
        <v>77</v>
      </c>
      <c r="B40" s="772">
        <f>(L40-H40)/H40</f>
        <v>-2.9126213592233011E-2</v>
      </c>
      <c r="C40" s="773">
        <v>250000</v>
      </c>
      <c r="D40" s="777">
        <v>275025</v>
      </c>
      <c r="E40" s="777">
        <v>275000</v>
      </c>
      <c r="F40" s="774">
        <v>275110</v>
      </c>
      <c r="G40" s="774">
        <v>275700</v>
      </c>
      <c r="H40" s="775">
        <v>257500</v>
      </c>
      <c r="I40" s="775">
        <v>257000</v>
      </c>
      <c r="J40" s="776">
        <v>249900</v>
      </c>
      <c r="K40" s="777">
        <v>239061</v>
      </c>
      <c r="L40" s="777">
        <v>250000</v>
      </c>
      <c r="M40" s="777">
        <v>258000</v>
      </c>
      <c r="N40" s="777">
        <v>262933</v>
      </c>
      <c r="O40" s="777">
        <v>309000</v>
      </c>
      <c r="P40" s="777">
        <v>330000</v>
      </c>
      <c r="T40" s="792">
        <f t="shared" si="2"/>
        <v>273533</v>
      </c>
    </row>
    <row r="41" spans="1:20" s="778" customFormat="1" ht="15" customHeight="1">
      <c r="A41" s="771" t="s">
        <v>78</v>
      </c>
      <c r="B41" s="772">
        <f>(L41-H41)/H41</f>
        <v>0.28729752770673489</v>
      </c>
      <c r="C41" s="773">
        <v>262000</v>
      </c>
      <c r="D41" s="777">
        <v>274900</v>
      </c>
      <c r="E41" s="777">
        <v>275000</v>
      </c>
      <c r="F41" s="774">
        <v>262400</v>
      </c>
      <c r="G41" s="774">
        <v>259900</v>
      </c>
      <c r="H41" s="775">
        <v>234600</v>
      </c>
      <c r="I41" s="775">
        <v>249900</v>
      </c>
      <c r="J41" s="776">
        <v>249900</v>
      </c>
      <c r="K41" s="777">
        <v>289900</v>
      </c>
      <c r="L41" s="777">
        <v>302000</v>
      </c>
      <c r="M41" s="777">
        <v>316266</v>
      </c>
      <c r="N41" s="777">
        <v>343466</v>
      </c>
      <c r="O41" s="777">
        <v>355866</v>
      </c>
      <c r="P41" s="777">
        <v>358500</v>
      </c>
      <c r="T41" s="792">
        <f t="shared" si="2"/>
        <v>219933</v>
      </c>
    </row>
    <row r="42" spans="1:20" s="786" customFormat="1" ht="15" customHeight="1">
      <c r="A42" s="779" t="s">
        <v>79</v>
      </c>
      <c r="B42" s="785" t="s">
        <v>147</v>
      </c>
      <c r="C42" s="781">
        <v>197000</v>
      </c>
      <c r="D42" s="785" t="s">
        <v>0</v>
      </c>
      <c r="E42" s="785">
        <v>225000</v>
      </c>
      <c r="F42" s="782">
        <v>252000</v>
      </c>
      <c r="G42" s="782">
        <v>216574</v>
      </c>
      <c r="H42" s="783">
        <v>206000</v>
      </c>
      <c r="I42" s="783">
        <v>150000</v>
      </c>
      <c r="J42" s="784">
        <v>160000</v>
      </c>
      <c r="K42" s="785">
        <v>200000</v>
      </c>
      <c r="L42" s="785">
        <v>178533</v>
      </c>
      <c r="M42" s="785">
        <v>135500</v>
      </c>
      <c r="N42" s="785">
        <v>207466</v>
      </c>
      <c r="O42" s="785">
        <v>367466</v>
      </c>
      <c r="P42" s="785">
        <v>312033</v>
      </c>
      <c r="T42" s="792" t="e">
        <f t="shared" si="2"/>
        <v>#VALUE!</v>
      </c>
    </row>
    <row r="43" spans="1:20" ht="15" customHeight="1">
      <c r="A43" s="746" t="s">
        <v>70</v>
      </c>
      <c r="B43" s="737">
        <f>(L43-H43)/H43</f>
        <v>0.10703703703703704</v>
      </c>
      <c r="C43" s="738">
        <v>284190</v>
      </c>
      <c r="D43" s="742">
        <v>299900</v>
      </c>
      <c r="E43" s="747">
        <v>312500</v>
      </c>
      <c r="F43" s="742">
        <v>300000</v>
      </c>
      <c r="G43" s="742">
        <v>295000</v>
      </c>
      <c r="H43" s="748">
        <v>270000</v>
      </c>
      <c r="I43" s="748">
        <v>270900</v>
      </c>
      <c r="J43" s="744">
        <v>267500</v>
      </c>
      <c r="K43" s="742">
        <v>280000</v>
      </c>
      <c r="L43" s="742">
        <v>298900</v>
      </c>
      <c r="M43" s="742">
        <v>315000</v>
      </c>
      <c r="N43" s="742">
        <v>337200</v>
      </c>
      <c r="O43" s="742">
        <v>361466</v>
      </c>
      <c r="P43" s="742">
        <v>365000</v>
      </c>
      <c r="T43" s="792">
        <f t="shared" si="2"/>
        <v>236300</v>
      </c>
    </row>
    <row r="44" spans="1:20" ht="7" customHeight="1">
      <c r="A44" s="749"/>
      <c r="B44" s="750"/>
      <c r="C44" s="750"/>
      <c r="D44" s="750"/>
      <c r="E44" s="750"/>
      <c r="F44" s="750"/>
      <c r="G44" s="750"/>
      <c r="H44" s="750"/>
      <c r="I44" s="750"/>
      <c r="J44" s="750"/>
      <c r="K44" s="750"/>
      <c r="L44" s="750"/>
      <c r="M44" s="750"/>
      <c r="N44" s="750"/>
      <c r="O44" s="750"/>
      <c r="P44" s="750"/>
      <c r="Q44" s="750"/>
      <c r="R44" s="750"/>
    </row>
    <row r="45" spans="1:20">
      <c r="A45" s="723" t="s">
        <v>249</v>
      </c>
      <c r="M45" s="723"/>
    </row>
    <row r="46" spans="1:20">
      <c r="A46" s="728"/>
      <c r="M46" s="723"/>
    </row>
    <row r="47" spans="1:20">
      <c r="M47" s="723"/>
    </row>
  </sheetData>
  <mergeCells count="3">
    <mergeCell ref="Q3:R3"/>
    <mergeCell ref="S3:T3"/>
    <mergeCell ref="U3:V3"/>
  </mergeCells>
  <printOptions horizontalCentered="1" verticalCentered="1"/>
  <pageMargins left="0.5" right="0.5" top="0.5" bottom="0.5" header="0.3" footer="0.3"/>
  <pageSetup scale="72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G54"/>
  <sheetViews>
    <sheetView workbookViewId="0">
      <pane ySplit="5" topLeftCell="A32" activePane="bottomLeft" state="frozenSplit"/>
      <selection activeCell="B7" sqref="B7"/>
      <selection pane="bottomLeft" activeCell="F22" sqref="F22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72" t="s">
        <v>151</v>
      </c>
      <c r="B1" s="65"/>
      <c r="C1" s="63"/>
      <c r="D1" s="65"/>
      <c r="E1" s="63"/>
      <c r="F1" s="65"/>
      <c r="G1" s="63"/>
    </row>
    <row r="2" spans="1:7">
      <c r="A2" s="72" t="s">
        <v>102</v>
      </c>
      <c r="B2" s="65"/>
      <c r="C2" s="63"/>
      <c r="D2" s="65"/>
      <c r="E2" s="63"/>
      <c r="F2" s="65"/>
      <c r="G2" s="63"/>
    </row>
    <row r="3" spans="1:7">
      <c r="B3" s="65"/>
      <c r="C3" s="270"/>
      <c r="D3" s="65"/>
      <c r="E3" s="63"/>
      <c r="F3" s="65"/>
      <c r="G3" s="63"/>
    </row>
    <row r="4" spans="1:7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7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7">
      <c r="A6" s="2" t="s">
        <v>3</v>
      </c>
      <c r="B6" s="65">
        <v>303500</v>
      </c>
      <c r="C6" s="63">
        <v>33</v>
      </c>
      <c r="D6" s="65">
        <v>303500</v>
      </c>
      <c r="E6" s="63">
        <v>25</v>
      </c>
      <c r="F6" s="65">
        <v>302000</v>
      </c>
      <c r="G6" s="89">
        <v>8</v>
      </c>
    </row>
    <row r="7" spans="1:7">
      <c r="A7" s="1" t="s">
        <v>29</v>
      </c>
      <c r="B7" s="65">
        <v>262500</v>
      </c>
      <c r="C7" s="63">
        <v>142</v>
      </c>
      <c r="D7" s="65">
        <v>247000</v>
      </c>
      <c r="E7" s="63">
        <v>125</v>
      </c>
      <c r="F7" s="65">
        <v>305000</v>
      </c>
      <c r="G7" s="89">
        <v>17</v>
      </c>
    </row>
    <row r="8" spans="1:7">
      <c r="A8" s="1" t="s">
        <v>32</v>
      </c>
      <c r="B8" s="65">
        <v>375000</v>
      </c>
      <c r="C8" s="63">
        <v>35</v>
      </c>
      <c r="D8" s="65">
        <v>375000</v>
      </c>
      <c r="E8" s="63">
        <v>25</v>
      </c>
      <c r="F8" s="65">
        <v>365750</v>
      </c>
      <c r="G8" s="89">
        <v>10</v>
      </c>
    </row>
    <row r="9" spans="1:7">
      <c r="A9" s="1" t="s">
        <v>33</v>
      </c>
      <c r="B9" s="65">
        <v>284900</v>
      </c>
      <c r="C9" s="63">
        <v>140</v>
      </c>
      <c r="D9" s="65">
        <v>284900</v>
      </c>
      <c r="E9" s="63">
        <v>131</v>
      </c>
      <c r="F9" s="65">
        <v>304900</v>
      </c>
      <c r="G9" s="89">
        <v>9</v>
      </c>
    </row>
    <row r="10" spans="1:7">
      <c r="A10" s="1" t="s">
        <v>34</v>
      </c>
      <c r="B10" s="65">
        <v>380000</v>
      </c>
      <c r="C10" s="63">
        <v>34</v>
      </c>
      <c r="D10" s="65">
        <v>380000</v>
      </c>
      <c r="E10" s="63">
        <v>32</v>
      </c>
      <c r="F10" s="65">
        <v>285000</v>
      </c>
      <c r="G10" s="89">
        <v>2</v>
      </c>
    </row>
    <row r="11" spans="1:7">
      <c r="A11" s="1" t="s">
        <v>7</v>
      </c>
      <c r="B11" s="65">
        <v>300000</v>
      </c>
      <c r="C11" s="63">
        <v>11</v>
      </c>
      <c r="D11" s="65">
        <v>300000</v>
      </c>
      <c r="E11" s="63">
        <v>11</v>
      </c>
      <c r="F11" s="411" t="s">
        <v>147</v>
      </c>
      <c r="G11" s="269" t="s">
        <v>147</v>
      </c>
    </row>
    <row r="12" spans="1:7">
      <c r="A12" s="1" t="s">
        <v>36</v>
      </c>
      <c r="B12" s="65">
        <v>825000</v>
      </c>
      <c r="C12" s="63">
        <v>11</v>
      </c>
      <c r="D12" s="65">
        <v>825000</v>
      </c>
      <c r="E12" s="63">
        <v>11</v>
      </c>
      <c r="F12" s="411" t="s">
        <v>147</v>
      </c>
      <c r="G12" s="269" t="s">
        <v>147</v>
      </c>
    </row>
    <row r="13" spans="1:7">
      <c r="A13" s="1" t="s">
        <v>9</v>
      </c>
      <c r="B13" s="65">
        <v>395700</v>
      </c>
      <c r="C13" s="63">
        <v>10</v>
      </c>
      <c r="D13" s="65">
        <v>395700</v>
      </c>
      <c r="E13" s="63">
        <v>10</v>
      </c>
      <c r="F13" s="411" t="s">
        <v>147</v>
      </c>
      <c r="G13" s="269" t="s">
        <v>147</v>
      </c>
    </row>
    <row r="14" spans="1:7">
      <c r="A14" s="1" t="s">
        <v>37</v>
      </c>
      <c r="B14" s="65">
        <v>459000</v>
      </c>
      <c r="C14" s="63">
        <v>7</v>
      </c>
      <c r="D14" s="65">
        <v>459000</v>
      </c>
      <c r="E14" s="63">
        <v>7</v>
      </c>
      <c r="F14" s="411" t="s">
        <v>147</v>
      </c>
      <c r="G14" s="269" t="s">
        <v>147</v>
      </c>
    </row>
    <row r="15" spans="1:7">
      <c r="A15" s="1" t="s">
        <v>10</v>
      </c>
      <c r="B15" s="65">
        <v>205000</v>
      </c>
      <c r="C15" s="63">
        <v>68</v>
      </c>
      <c r="D15" s="65">
        <v>201000</v>
      </c>
      <c r="E15" s="63">
        <v>66</v>
      </c>
      <c r="F15" s="268">
        <v>250000</v>
      </c>
      <c r="G15" s="269">
        <v>2</v>
      </c>
    </row>
    <row r="16" spans="1:7">
      <c r="A16" s="1" t="s">
        <v>11</v>
      </c>
      <c r="B16" s="65">
        <v>506000</v>
      </c>
      <c r="C16" s="63">
        <v>39</v>
      </c>
      <c r="D16" s="65">
        <v>520000</v>
      </c>
      <c r="E16" s="63">
        <v>37</v>
      </c>
      <c r="F16" s="65">
        <v>369200</v>
      </c>
      <c r="G16" s="89">
        <v>2</v>
      </c>
    </row>
    <row r="17" spans="1:7">
      <c r="A17" s="1" t="s">
        <v>43</v>
      </c>
      <c r="B17" s="65">
        <v>319533</v>
      </c>
      <c r="C17" s="63">
        <v>201</v>
      </c>
      <c r="D17" s="65">
        <v>319900</v>
      </c>
      <c r="E17" s="63">
        <v>180</v>
      </c>
      <c r="F17" s="65">
        <v>289900</v>
      </c>
      <c r="G17" s="89">
        <v>21</v>
      </c>
    </row>
    <row r="18" spans="1:7">
      <c r="A18" s="1" t="s">
        <v>12</v>
      </c>
      <c r="B18" s="65">
        <v>555000</v>
      </c>
      <c r="C18" s="63">
        <v>53</v>
      </c>
      <c r="D18" s="65">
        <v>555000</v>
      </c>
      <c r="E18" s="63">
        <v>53</v>
      </c>
      <c r="F18" s="411" t="s">
        <v>147</v>
      </c>
      <c r="G18" s="269" t="s">
        <v>147</v>
      </c>
    </row>
    <row r="19" spans="1:7">
      <c r="A19" s="1" t="s">
        <v>47</v>
      </c>
      <c r="B19" s="65">
        <v>339480</v>
      </c>
      <c r="C19" s="63">
        <v>35</v>
      </c>
      <c r="D19" s="65">
        <v>253000</v>
      </c>
      <c r="E19" s="63">
        <v>19</v>
      </c>
      <c r="F19" s="65">
        <v>364775</v>
      </c>
      <c r="G19" s="89">
        <v>16</v>
      </c>
    </row>
    <row r="20" spans="1:7">
      <c r="A20" s="1" t="s">
        <v>13</v>
      </c>
      <c r="B20" s="65">
        <v>269000</v>
      </c>
      <c r="C20" s="63">
        <v>3</v>
      </c>
      <c r="D20" s="65">
        <v>200000</v>
      </c>
      <c r="E20" s="63">
        <v>2</v>
      </c>
      <c r="F20" s="65">
        <v>0</v>
      </c>
      <c r="G20" s="89">
        <v>1</v>
      </c>
    </row>
    <row r="21" spans="1:7">
      <c r="A21" s="1" t="s">
        <v>14</v>
      </c>
      <c r="B21" s="65">
        <v>300000</v>
      </c>
      <c r="C21" s="63">
        <v>96</v>
      </c>
      <c r="D21" s="65">
        <v>299900</v>
      </c>
      <c r="E21" s="63">
        <v>90</v>
      </c>
      <c r="F21" s="65">
        <v>342500</v>
      </c>
      <c r="G21" s="89">
        <v>6</v>
      </c>
    </row>
    <row r="22" spans="1:7">
      <c r="A22" s="56" t="s">
        <v>48</v>
      </c>
      <c r="B22" s="77">
        <f>(B6*C6+B7*C7+B8*C8+B9*C9+B10*C10+B11*C11+B12*C12+B13*C13+B14*C14+B15*C15+B16*C16+B17*C17+B18*C18+B19*C19+B20*C20+B21*C21)/C22</f>
        <v>328508.09694989107</v>
      </c>
      <c r="C22" s="155">
        <f>SUM(C6:C21)</f>
        <v>918</v>
      </c>
      <c r="D22" s="77">
        <f>(D6*E6+D7*E7+D8*E8+D9*E9+D10*E10+D11*E11+D12*E12+D13*E13+D14*E14+D15*E15+D16*E16+D17*E17+D18*E18+D19*E19+D20*E20+D21*E21)/E22</f>
        <v>325928.88349514565</v>
      </c>
      <c r="E22" s="155">
        <f>SUM(E6:E21)</f>
        <v>824</v>
      </c>
      <c r="F22" s="77">
        <f>(F6*G6+F7*G7+F8*G8+F9*G9+F15*G15+F16*G16+F17*G17+F19*G19+F20*G20+F21*G21)/G22</f>
        <v>310854.25531914894</v>
      </c>
      <c r="G22" s="156">
        <f>SUM(G6:G21)</f>
        <v>94</v>
      </c>
    </row>
    <row r="23" spans="1:7">
      <c r="A23" s="1" t="s">
        <v>19</v>
      </c>
      <c r="B23" s="65">
        <v>250000</v>
      </c>
      <c r="C23" s="63">
        <v>74</v>
      </c>
      <c r="D23" s="65">
        <v>249900</v>
      </c>
      <c r="E23" s="63">
        <v>70</v>
      </c>
      <c r="F23" s="65">
        <v>255000</v>
      </c>
      <c r="G23" s="89">
        <v>4</v>
      </c>
    </row>
    <row r="24" spans="1:7">
      <c r="A24" s="1" t="s">
        <v>22</v>
      </c>
      <c r="B24" s="65">
        <v>288000</v>
      </c>
      <c r="C24" s="63">
        <v>30</v>
      </c>
      <c r="D24" s="65">
        <v>262000</v>
      </c>
      <c r="E24" s="63">
        <v>24</v>
      </c>
      <c r="F24" s="65">
        <v>395000</v>
      </c>
      <c r="G24" s="89">
        <v>6</v>
      </c>
    </row>
    <row r="25" spans="1:7">
      <c r="A25" s="1" t="s">
        <v>25</v>
      </c>
      <c r="B25" s="65">
        <v>299730</v>
      </c>
      <c r="C25" s="63">
        <v>39</v>
      </c>
      <c r="D25" s="65">
        <v>299900</v>
      </c>
      <c r="E25" s="63">
        <v>29</v>
      </c>
      <c r="F25" s="65">
        <v>269900</v>
      </c>
      <c r="G25" s="89">
        <v>10</v>
      </c>
    </row>
    <row r="26" spans="1:7">
      <c r="A26" s="1" t="s">
        <v>26</v>
      </c>
      <c r="B26" s="65">
        <v>246000</v>
      </c>
      <c r="C26" s="63">
        <v>31</v>
      </c>
      <c r="D26" s="65">
        <v>238500</v>
      </c>
      <c r="E26" s="63">
        <v>30</v>
      </c>
      <c r="F26" s="65">
        <v>0</v>
      </c>
      <c r="G26" s="89">
        <v>1</v>
      </c>
    </row>
    <row r="27" spans="1:7">
      <c r="A27" s="1" t="s">
        <v>1</v>
      </c>
      <c r="B27" s="65">
        <v>279900</v>
      </c>
      <c r="C27" s="63">
        <v>36</v>
      </c>
      <c r="D27" s="65">
        <v>290000</v>
      </c>
      <c r="E27" s="63">
        <v>31</v>
      </c>
      <c r="F27" s="65">
        <v>255400</v>
      </c>
      <c r="G27" s="89">
        <v>5</v>
      </c>
    </row>
    <row r="28" spans="1:7">
      <c r="A28" s="1" t="s">
        <v>2</v>
      </c>
      <c r="B28" s="65">
        <v>230000</v>
      </c>
      <c r="C28" s="63">
        <v>38</v>
      </c>
      <c r="D28" s="65">
        <v>209000</v>
      </c>
      <c r="E28" s="63">
        <v>31</v>
      </c>
      <c r="F28" s="65">
        <v>270900</v>
      </c>
      <c r="G28" s="89">
        <v>7</v>
      </c>
    </row>
    <row r="29" spans="1:7">
      <c r="A29" s="1" t="s">
        <v>27</v>
      </c>
      <c r="B29" s="65">
        <v>235000</v>
      </c>
      <c r="C29" s="63">
        <v>42</v>
      </c>
      <c r="D29" s="65">
        <v>324900</v>
      </c>
      <c r="E29" s="63">
        <v>35</v>
      </c>
      <c r="F29" s="65">
        <v>275000</v>
      </c>
      <c r="G29" s="89">
        <v>7</v>
      </c>
    </row>
    <row r="30" spans="1:7">
      <c r="A30" s="1" t="s">
        <v>4</v>
      </c>
      <c r="B30" s="65">
        <v>245200</v>
      </c>
      <c r="C30" s="63">
        <v>60</v>
      </c>
      <c r="D30" s="65">
        <v>195000</v>
      </c>
      <c r="E30" s="63">
        <v>32</v>
      </c>
      <c r="F30" s="65">
        <v>248900</v>
      </c>
      <c r="G30" s="89">
        <v>28</v>
      </c>
    </row>
    <row r="31" spans="1:7">
      <c r="A31" s="1" t="s">
        <v>5</v>
      </c>
      <c r="B31" s="65">
        <v>230000</v>
      </c>
      <c r="C31" s="63">
        <v>45</v>
      </c>
      <c r="D31" s="65">
        <v>225000</v>
      </c>
      <c r="E31" s="63">
        <v>37</v>
      </c>
      <c r="F31" s="65">
        <v>259933</v>
      </c>
      <c r="G31" s="89">
        <v>8</v>
      </c>
    </row>
    <row r="32" spans="1:7">
      <c r="A32" s="1" t="s">
        <v>6</v>
      </c>
      <c r="B32" s="65">
        <v>260000</v>
      </c>
      <c r="C32" s="63">
        <v>67</v>
      </c>
      <c r="D32" s="65">
        <v>257500</v>
      </c>
      <c r="E32" s="63">
        <v>57</v>
      </c>
      <c r="F32" s="65">
        <v>289559</v>
      </c>
      <c r="G32" s="89">
        <v>10</v>
      </c>
    </row>
    <row r="33" spans="1:7">
      <c r="A33" s="1" t="s">
        <v>35</v>
      </c>
      <c r="B33" s="65">
        <v>230000</v>
      </c>
      <c r="C33" s="63">
        <v>43</v>
      </c>
      <c r="D33" s="65">
        <v>220000</v>
      </c>
      <c r="E33" s="63">
        <v>39</v>
      </c>
      <c r="F33" s="65">
        <v>289900</v>
      </c>
      <c r="G33" s="89">
        <v>4</v>
      </c>
    </row>
    <row r="34" spans="1:7">
      <c r="A34" s="1" t="s">
        <v>39</v>
      </c>
      <c r="B34" s="65">
        <v>230000</v>
      </c>
      <c r="C34" s="63">
        <v>33</v>
      </c>
      <c r="D34" s="65">
        <v>220000</v>
      </c>
      <c r="E34" s="63">
        <v>29</v>
      </c>
      <c r="F34" s="65">
        <v>315000</v>
      </c>
      <c r="G34" s="89">
        <v>4</v>
      </c>
    </row>
    <row r="35" spans="1:7">
      <c r="A35" s="1" t="s">
        <v>40</v>
      </c>
      <c r="B35" s="65">
        <v>210000</v>
      </c>
      <c r="C35" s="63">
        <v>41</v>
      </c>
      <c r="D35" s="65">
        <v>205000</v>
      </c>
      <c r="E35" s="63">
        <v>37</v>
      </c>
      <c r="F35" s="65">
        <v>216900</v>
      </c>
      <c r="G35" s="89">
        <v>4</v>
      </c>
    </row>
    <row r="36" spans="1:7">
      <c r="A36" s="1" t="s">
        <v>41</v>
      </c>
      <c r="B36" s="65">
        <v>240000</v>
      </c>
      <c r="C36" s="63">
        <v>59</v>
      </c>
      <c r="D36" s="65">
        <v>210000</v>
      </c>
      <c r="E36" s="63">
        <v>49</v>
      </c>
      <c r="F36" s="65">
        <v>263400</v>
      </c>
      <c r="G36" s="89">
        <v>10</v>
      </c>
    </row>
    <row r="37" spans="1:7">
      <c r="A37" s="1" t="s">
        <v>42</v>
      </c>
      <c r="B37" s="65">
        <v>188000</v>
      </c>
      <c r="C37" s="63">
        <v>39</v>
      </c>
      <c r="D37" s="65">
        <v>188000</v>
      </c>
      <c r="E37" s="63">
        <v>39</v>
      </c>
      <c r="F37" s="411" t="s">
        <v>147</v>
      </c>
      <c r="G37" s="269" t="s">
        <v>147</v>
      </c>
    </row>
    <row r="38" spans="1:7">
      <c r="A38" s="1" t="s">
        <v>44</v>
      </c>
      <c r="B38" s="65">
        <v>200000</v>
      </c>
      <c r="C38" s="63">
        <v>118</v>
      </c>
      <c r="D38" s="65">
        <v>192500</v>
      </c>
      <c r="E38" s="63">
        <v>99</v>
      </c>
      <c r="F38" s="65">
        <v>249000</v>
      </c>
      <c r="G38" s="89">
        <v>19</v>
      </c>
    </row>
    <row r="39" spans="1:7">
      <c r="A39" s="1" t="s">
        <v>46</v>
      </c>
      <c r="B39" s="65">
        <v>233500</v>
      </c>
      <c r="C39" s="63">
        <v>80</v>
      </c>
      <c r="D39" s="65">
        <v>218900</v>
      </c>
      <c r="E39" s="63">
        <v>52</v>
      </c>
      <c r="F39" s="65">
        <v>265000</v>
      </c>
      <c r="G39" s="89">
        <v>28</v>
      </c>
    </row>
    <row r="40" spans="1:7">
      <c r="A40" s="56" t="s">
        <v>50</v>
      </c>
      <c r="B40" s="77">
        <f>(B23*C23+B24*C24+B25*C25+B26*C26+B27*C27+B28*C28+B29*C29+B30*C30+B31*C31+B32*C32+B33*C33+B34*C34+B35*C35+B36*C36+B37*C37+B38*C38+B39*C39)/C40</f>
        <v>237126.70857142858</v>
      </c>
      <c r="C40" s="78">
        <f>SUM(C23:C39)</f>
        <v>875</v>
      </c>
      <c r="D40" s="77">
        <f>(D23*E23+D24*E24+D25*E25+D26*E26+D27*E27+D28*E28+D29*E29+D30*E30+D31*E31+D32*E32+D33*E33+D34*E34+D35*E35+D36*E36+D37*E37+D38*E38+D39*E39)/E40</f>
        <v>231004.72222222222</v>
      </c>
      <c r="E40" s="78">
        <f>SUM(E23:E39)</f>
        <v>720</v>
      </c>
      <c r="F40" s="77">
        <f>(F23*G23+F24*G24+F25*G25+F26*G26+F27*G27+F28*G28+F29*G29+F30*G30+F31*G31+F32*G32+F33*G33+F34*G34+F35*G35+F36*G36+F38*G38+F39*G39)/G40</f>
        <v>265830.67096774193</v>
      </c>
      <c r="G40" s="79">
        <f>SUM(G23:G39)</f>
        <v>155</v>
      </c>
    </row>
    <row r="41" spans="1:7">
      <c r="A41" s="1" t="s">
        <v>28</v>
      </c>
      <c r="B41" s="65">
        <v>190000</v>
      </c>
      <c r="C41" s="63">
        <v>255</v>
      </c>
      <c r="D41" s="65">
        <v>189900</v>
      </c>
      <c r="E41" s="63">
        <v>240</v>
      </c>
      <c r="F41" s="65">
        <v>239900</v>
      </c>
      <c r="G41" s="89">
        <v>15</v>
      </c>
    </row>
    <row r="42" spans="1:7">
      <c r="A42" s="1" t="s">
        <v>120</v>
      </c>
      <c r="B42" s="65">
        <v>245000</v>
      </c>
      <c r="C42" s="63">
        <v>205</v>
      </c>
      <c r="D42" s="65">
        <v>235700</v>
      </c>
      <c r="E42" s="63">
        <v>175</v>
      </c>
      <c r="F42" s="65">
        <v>300933</v>
      </c>
      <c r="G42" s="89">
        <v>30</v>
      </c>
    </row>
    <row r="43" spans="1:7">
      <c r="A43" s="1" t="s">
        <v>121</v>
      </c>
      <c r="B43" s="65">
        <v>255000</v>
      </c>
      <c r="C43" s="63">
        <v>67</v>
      </c>
      <c r="D43" s="65">
        <v>253500</v>
      </c>
      <c r="E43" s="63">
        <v>55</v>
      </c>
      <c r="F43" s="65">
        <v>289075</v>
      </c>
      <c r="G43" s="89">
        <v>12</v>
      </c>
    </row>
    <row r="44" spans="1:7">
      <c r="A44" s="1" t="s">
        <v>8</v>
      </c>
      <c r="B44" s="65">
        <v>238000</v>
      </c>
      <c r="C44" s="63">
        <v>187</v>
      </c>
      <c r="D44" s="65">
        <v>220000</v>
      </c>
      <c r="E44" s="63">
        <v>170</v>
      </c>
      <c r="F44" s="65">
        <v>359900</v>
      </c>
      <c r="G44" s="89">
        <v>17</v>
      </c>
    </row>
    <row r="45" spans="1:7">
      <c r="A45" s="1" t="s">
        <v>122</v>
      </c>
      <c r="B45" s="65">
        <v>220000</v>
      </c>
      <c r="C45" s="63">
        <v>268</v>
      </c>
      <c r="D45" s="65">
        <v>219000</v>
      </c>
      <c r="E45" s="63">
        <v>259</v>
      </c>
      <c r="F45" s="65">
        <v>282533</v>
      </c>
      <c r="G45" s="89">
        <v>9</v>
      </c>
    </row>
    <row r="46" spans="1:7">
      <c r="A46" s="1" t="s">
        <v>123</v>
      </c>
      <c r="B46" s="65">
        <v>219900</v>
      </c>
      <c r="C46" s="63">
        <v>617</v>
      </c>
      <c r="D46" s="65">
        <v>210000</v>
      </c>
      <c r="E46" s="63">
        <v>572</v>
      </c>
      <c r="F46" s="65">
        <v>320000</v>
      </c>
      <c r="G46" s="89">
        <v>45</v>
      </c>
    </row>
    <row r="47" spans="1:7">
      <c r="A47" s="1" t="s">
        <v>124</v>
      </c>
      <c r="B47" s="65">
        <v>265000</v>
      </c>
      <c r="C47" s="63">
        <v>94</v>
      </c>
      <c r="D47" s="65">
        <v>273000</v>
      </c>
      <c r="E47" s="63">
        <v>63</v>
      </c>
      <c r="F47" s="65">
        <v>259900</v>
      </c>
      <c r="G47" s="89">
        <v>31</v>
      </c>
    </row>
    <row r="48" spans="1:7">
      <c r="A48" s="1" t="s">
        <v>45</v>
      </c>
      <c r="B48" s="65">
        <v>250000</v>
      </c>
      <c r="C48" s="63">
        <v>175</v>
      </c>
      <c r="D48" s="65">
        <v>249900</v>
      </c>
      <c r="E48" s="63">
        <v>164</v>
      </c>
      <c r="F48" s="65">
        <v>320000</v>
      </c>
      <c r="G48" s="89">
        <v>11</v>
      </c>
    </row>
    <row r="49" spans="1:7">
      <c r="A49" s="1" t="s">
        <v>15</v>
      </c>
      <c r="B49" s="65">
        <v>382000</v>
      </c>
      <c r="C49" s="63">
        <v>179</v>
      </c>
      <c r="D49" s="65">
        <v>371933</v>
      </c>
      <c r="E49" s="63">
        <v>142</v>
      </c>
      <c r="F49" s="65">
        <v>393485</v>
      </c>
      <c r="G49" s="89">
        <v>37</v>
      </c>
    </row>
    <row r="50" spans="1:7">
      <c r="A50" s="56" t="s">
        <v>52</v>
      </c>
      <c r="B50" s="77">
        <f>(B41*C41+B42*C42+B43*C43+B44*C44+B45*C45+B46*C46+B47*C47+B48*C48+B49*C49)/C50</f>
        <v>240323.54665363947</v>
      </c>
      <c r="C50" s="78">
        <f>SUM(C41:C49)</f>
        <v>2047</v>
      </c>
      <c r="D50" s="77">
        <f>(D41*E41+D42*E42+D43*E43+D44*E44+D45*E45+D46*E46+D47*E47+D48*E48+D49*E49)/E50</f>
        <v>231523.9597826087</v>
      </c>
      <c r="E50" s="78">
        <f>SUM(E41:E49)</f>
        <v>1840</v>
      </c>
      <c r="F50" s="77">
        <f>(F41*G41+F42*G42+F43*G43+F44*G44+F45*G45+F46*G46+F47*G47+F48*G48+F49*G49)/G50</f>
        <v>315421.89371980674</v>
      </c>
      <c r="G50" s="79">
        <f>SUM(G41:G49)</f>
        <v>207</v>
      </c>
    </row>
    <row r="51" spans="1:7">
      <c r="A51" s="264" t="s">
        <v>179</v>
      </c>
      <c r="B51" s="77">
        <f>(B50*C50+B40*C40+B22*C22)/C51</f>
        <v>260676.71953125001</v>
      </c>
      <c r="C51" s="265">
        <f>SUM(C50,C40,C22)</f>
        <v>3840</v>
      </c>
      <c r="D51" s="77">
        <f>(D50*E50+D40*E40+D22*E22)/E51</f>
        <v>254400.97104018912</v>
      </c>
      <c r="E51" s="265">
        <f>SUM(E50,E40,E22)</f>
        <v>3384</v>
      </c>
      <c r="F51" s="77">
        <f>(F50*G50+F40*G40+F22*G22)/G51</f>
        <v>297623.65350877191</v>
      </c>
      <c r="G51" s="265">
        <f>SUM(G50,G40,G22)</f>
        <v>456</v>
      </c>
    </row>
    <row r="52" spans="1:7">
      <c r="A52" s="80" t="s">
        <v>76</v>
      </c>
      <c r="B52" s="86">
        <v>224900</v>
      </c>
      <c r="C52" s="85">
        <v>3160</v>
      </c>
      <c r="D52" s="86">
        <v>217500</v>
      </c>
      <c r="E52" s="85">
        <v>2855</v>
      </c>
      <c r="F52" s="86">
        <v>285000</v>
      </c>
      <c r="G52" s="87">
        <v>305</v>
      </c>
    </row>
    <row r="53" spans="1:7">
      <c r="A53" s="80" t="s">
        <v>54</v>
      </c>
      <c r="B53" s="86">
        <v>259000</v>
      </c>
      <c r="C53" s="85">
        <v>2589</v>
      </c>
      <c r="D53" s="86">
        <v>250000</v>
      </c>
      <c r="E53" s="85">
        <v>2260</v>
      </c>
      <c r="F53" s="86">
        <v>294561</v>
      </c>
      <c r="G53" s="87">
        <v>329</v>
      </c>
    </row>
    <row r="54" spans="1:7">
      <c r="A54" s="80" t="s">
        <v>84</v>
      </c>
      <c r="B54" s="86">
        <v>215000</v>
      </c>
      <c r="C54" s="85">
        <v>10215</v>
      </c>
      <c r="D54" s="86">
        <v>205000</v>
      </c>
      <c r="E54" s="85">
        <v>9260</v>
      </c>
      <c r="F54" s="86">
        <v>270900</v>
      </c>
      <c r="G54" s="87">
        <v>955</v>
      </c>
    </row>
  </sheetData>
  <mergeCells count="3">
    <mergeCell ref="B4:C4"/>
    <mergeCell ref="D4:E4"/>
    <mergeCell ref="F4:G4"/>
  </mergeCells>
  <phoneticPr fontId="44" type="noConversion"/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9"/>
  <sheetViews>
    <sheetView workbookViewId="0">
      <pane xSplit="1" ySplit="3" topLeftCell="D6" activePane="bottomRight" state="frozenSplit"/>
      <selection activeCell="A2" sqref="A2:K46"/>
      <selection pane="topRight"/>
      <selection pane="bottomLeft" activeCell="A4" sqref="A4"/>
      <selection pane="bottomRight" activeCell="R1" sqref="R1"/>
    </sheetView>
  </sheetViews>
  <sheetFormatPr baseColWidth="10" defaultColWidth="8.83203125" defaultRowHeight="15"/>
  <cols>
    <col min="1" max="1" width="19.1640625" style="95" customWidth="1"/>
    <col min="2" max="4" width="9.1640625" style="102" hidden="1" customWidth="1"/>
    <col min="5" max="7" width="9.1640625" style="102" customWidth="1"/>
    <col min="8" max="10" width="9.1640625" style="102" hidden="1" customWidth="1"/>
    <col min="11" max="13" width="9.6640625" style="95" hidden="1" customWidth="1"/>
    <col min="14" max="15" width="9.6640625" style="95" customWidth="1"/>
    <col min="16" max="16" width="8.5" style="95" customWidth="1"/>
    <col min="17" max="17" width="7.6640625" style="95" customWidth="1"/>
    <col min="18" max="18" width="9.1640625" style="95" customWidth="1"/>
    <col min="19" max="16384" width="8.83203125" style="95"/>
  </cols>
  <sheetData>
    <row r="1" spans="1:18" ht="17">
      <c r="A1" s="93" t="s">
        <v>152</v>
      </c>
      <c r="B1" s="94"/>
      <c r="C1" s="94"/>
      <c r="D1" s="94"/>
      <c r="E1" s="94"/>
      <c r="F1" s="94"/>
      <c r="G1" s="94"/>
      <c r="H1" s="94"/>
      <c r="I1" s="94"/>
      <c r="J1" s="94"/>
      <c r="P1" s="508"/>
      <c r="Q1" s="508"/>
      <c r="R1" s="509" t="s">
        <v>206</v>
      </c>
    </row>
    <row r="2" spans="1:18" ht="20.25" customHeight="1">
      <c r="A2" s="476"/>
      <c r="B2" s="378"/>
      <c r="C2" s="378"/>
      <c r="D2" s="378"/>
      <c r="E2" s="478"/>
      <c r="F2" s="378"/>
      <c r="G2" s="479"/>
      <c r="H2" s="378"/>
      <c r="I2" s="378"/>
      <c r="J2" s="378"/>
      <c r="K2" s="928" t="s">
        <v>110</v>
      </c>
      <c r="L2" s="929"/>
      <c r="M2" s="929"/>
      <c r="N2" s="929"/>
      <c r="O2" s="929"/>
      <c r="P2" s="930"/>
      <c r="Q2" s="931"/>
      <c r="R2" s="932"/>
    </row>
    <row r="3" spans="1:18" ht="15" customHeight="1">
      <c r="A3" s="484" t="s">
        <v>16</v>
      </c>
      <c r="B3" s="485">
        <v>2005</v>
      </c>
      <c r="C3" s="485">
        <v>2006</v>
      </c>
      <c r="D3" s="485">
        <v>2007</v>
      </c>
      <c r="E3" s="486">
        <v>2008</v>
      </c>
      <c r="F3" s="485">
        <v>2009</v>
      </c>
      <c r="G3" s="487">
        <v>2010</v>
      </c>
      <c r="H3" s="485">
        <v>2011</v>
      </c>
      <c r="I3" s="485">
        <v>2012</v>
      </c>
      <c r="J3" s="485">
        <v>2013</v>
      </c>
      <c r="K3" s="486" t="s">
        <v>111</v>
      </c>
      <c r="L3" s="485" t="s">
        <v>112</v>
      </c>
      <c r="M3" s="485" t="s">
        <v>113</v>
      </c>
      <c r="N3" s="485" t="s">
        <v>115</v>
      </c>
      <c r="O3" s="485" t="s">
        <v>116</v>
      </c>
      <c r="P3" s="486">
        <v>2008</v>
      </c>
      <c r="Q3" s="485">
        <v>2009</v>
      </c>
      <c r="R3" s="487" t="s">
        <v>194</v>
      </c>
    </row>
    <row r="4" spans="1:18">
      <c r="A4" s="477" t="s">
        <v>3</v>
      </c>
      <c r="B4" s="100">
        <v>0</v>
      </c>
      <c r="C4" s="100">
        <v>4</v>
      </c>
      <c r="D4" s="100">
        <v>2</v>
      </c>
      <c r="E4" s="480">
        <v>9</v>
      </c>
      <c r="F4" s="100">
        <v>7</v>
      </c>
      <c r="G4" s="481">
        <v>8</v>
      </c>
      <c r="H4" s="100"/>
      <c r="I4" s="100"/>
      <c r="J4" s="100"/>
      <c r="K4" s="480">
        <f>C4-B4</f>
        <v>4</v>
      </c>
      <c r="L4" s="100">
        <f>D4-C4</f>
        <v>-2</v>
      </c>
      <c r="M4" s="100">
        <f>E4-D4</f>
        <v>7</v>
      </c>
      <c r="N4" s="100">
        <f t="shared" ref="N4:O19" si="0">F4-E4</f>
        <v>-2</v>
      </c>
      <c r="O4" s="100">
        <f t="shared" si="0"/>
        <v>1</v>
      </c>
      <c r="P4" s="510">
        <f>E4/'B1 Housing Units'!AE5</f>
        <v>1.0250569476082005E-2</v>
      </c>
      <c r="Q4" s="473">
        <f>F4/'B1 Housing Units'!AF5</f>
        <v>7.9275198187995465E-3</v>
      </c>
      <c r="R4" s="475">
        <f>G4/'B1 Housing Units'!J5</f>
        <v>8.8202866593164279E-3</v>
      </c>
    </row>
    <row r="5" spans="1:18">
      <c r="A5" s="477" t="s">
        <v>29</v>
      </c>
      <c r="B5" s="100">
        <v>3</v>
      </c>
      <c r="C5" s="100">
        <v>8</v>
      </c>
      <c r="D5" s="100">
        <v>14</v>
      </c>
      <c r="E5" s="480">
        <v>38</v>
      </c>
      <c r="F5" s="100">
        <v>21</v>
      </c>
      <c r="G5" s="481">
        <v>25</v>
      </c>
      <c r="H5" s="100"/>
      <c r="I5" s="100"/>
      <c r="J5" s="100"/>
      <c r="K5" s="480">
        <f t="shared" ref="K5:O20" si="1">C5-B5</f>
        <v>5</v>
      </c>
      <c r="L5" s="100">
        <f t="shared" si="1"/>
        <v>6</v>
      </c>
      <c r="M5" s="100">
        <f t="shared" si="1"/>
        <v>24</v>
      </c>
      <c r="N5" s="100">
        <f t="shared" si="0"/>
        <v>-17</v>
      </c>
      <c r="O5" s="100">
        <f t="shared" si="0"/>
        <v>4</v>
      </c>
      <c r="P5" s="510">
        <f>E5/'B1 Housing Units'!AE6</f>
        <v>5.6346381969157771E-3</v>
      </c>
      <c r="Q5" s="473">
        <f>F5/'B1 Housing Units'!AF6</f>
        <v>3.1106502740334764E-3</v>
      </c>
      <c r="R5" s="475">
        <f>G5/'B1 Housing Units'!J6</f>
        <v>3.8485221674876848E-3</v>
      </c>
    </row>
    <row r="6" spans="1:18">
      <c r="A6" s="477" t="s">
        <v>32</v>
      </c>
      <c r="B6" s="100">
        <v>1</v>
      </c>
      <c r="C6" s="100">
        <v>1</v>
      </c>
      <c r="D6" s="100">
        <v>1</v>
      </c>
      <c r="E6" s="480">
        <v>4</v>
      </c>
      <c r="F6" s="100">
        <v>6</v>
      </c>
      <c r="G6" s="481">
        <v>6</v>
      </c>
      <c r="H6" s="100"/>
      <c r="I6" s="100"/>
      <c r="J6" s="100"/>
      <c r="K6" s="480">
        <f t="shared" si="1"/>
        <v>0</v>
      </c>
      <c r="L6" s="100">
        <f t="shared" si="1"/>
        <v>0</v>
      </c>
      <c r="M6" s="100">
        <f t="shared" si="1"/>
        <v>3</v>
      </c>
      <c r="N6" s="100">
        <f t="shared" si="0"/>
        <v>2</v>
      </c>
      <c r="O6" s="100">
        <f t="shared" si="0"/>
        <v>0</v>
      </c>
      <c r="P6" s="510">
        <f>E6/'B1 Housing Units'!AE7</f>
        <v>2.871500358937545E-3</v>
      </c>
      <c r="Q6" s="473">
        <f>F6/'B1 Housing Units'!AF7</f>
        <v>4.261363636363636E-3</v>
      </c>
      <c r="R6" s="475">
        <f>G6/'B1 Housing Units'!J7</f>
        <v>4.1580041580041582E-3</v>
      </c>
    </row>
    <row r="7" spans="1:18">
      <c r="A7" s="477" t="s">
        <v>33</v>
      </c>
      <c r="B7" s="100">
        <v>3</v>
      </c>
      <c r="C7" s="100">
        <v>12</v>
      </c>
      <c r="D7" s="100">
        <v>22</v>
      </c>
      <c r="E7" s="480">
        <v>35</v>
      </c>
      <c r="F7" s="100">
        <v>32</v>
      </c>
      <c r="G7" s="481">
        <v>46</v>
      </c>
      <c r="H7" s="100"/>
      <c r="I7" s="100"/>
      <c r="J7" s="100"/>
      <c r="K7" s="480">
        <f t="shared" si="1"/>
        <v>9</v>
      </c>
      <c r="L7" s="100">
        <f t="shared" si="1"/>
        <v>10</v>
      </c>
      <c r="M7" s="100">
        <f t="shared" si="1"/>
        <v>13</v>
      </c>
      <c r="N7" s="100">
        <f t="shared" si="0"/>
        <v>-3</v>
      </c>
      <c r="O7" s="100">
        <f t="shared" si="0"/>
        <v>14</v>
      </c>
      <c r="P7" s="510">
        <f>E7/'B1 Housing Units'!AE8</f>
        <v>3.5371399696816574E-3</v>
      </c>
      <c r="Q7" s="473">
        <f>F7/'B1 Housing Units'!AF8</f>
        <v>3.2287357481586118E-3</v>
      </c>
      <c r="R7" s="475">
        <f>G7/'B1 Housing Units'!J8</f>
        <v>4.6366293720391093E-3</v>
      </c>
    </row>
    <row r="8" spans="1:18">
      <c r="A8" s="477" t="s">
        <v>34</v>
      </c>
      <c r="B8" s="100">
        <v>1</v>
      </c>
      <c r="C8" s="100">
        <v>0</v>
      </c>
      <c r="D8" s="100">
        <v>5</v>
      </c>
      <c r="E8" s="480">
        <v>4</v>
      </c>
      <c r="F8" s="100">
        <v>3</v>
      </c>
      <c r="G8" s="481">
        <v>3</v>
      </c>
      <c r="H8" s="100"/>
      <c r="I8" s="100"/>
      <c r="J8" s="100"/>
      <c r="K8" s="480">
        <f t="shared" si="1"/>
        <v>-1</v>
      </c>
      <c r="L8" s="100">
        <f t="shared" si="1"/>
        <v>5</v>
      </c>
      <c r="M8" s="100">
        <f t="shared" si="1"/>
        <v>-1</v>
      </c>
      <c r="N8" s="100">
        <f t="shared" si="0"/>
        <v>-1</v>
      </c>
      <c r="O8" s="100">
        <f t="shared" si="0"/>
        <v>0</v>
      </c>
      <c r="P8" s="510">
        <f>E8/'B1 Housing Units'!AE9</f>
        <v>4.6948356807511738E-3</v>
      </c>
      <c r="Q8" s="473">
        <f>F8/'B1 Housing Units'!AF9</f>
        <v>3.5087719298245615E-3</v>
      </c>
      <c r="R8" s="475">
        <f>G8/'B1 Housing Units'!J9</f>
        <v>3.3333333333333335E-3</v>
      </c>
    </row>
    <row r="9" spans="1:18">
      <c r="A9" s="477" t="s">
        <v>7</v>
      </c>
      <c r="B9" s="100">
        <v>1</v>
      </c>
      <c r="C9" s="100">
        <v>0</v>
      </c>
      <c r="D9" s="100">
        <v>4</v>
      </c>
      <c r="E9" s="480">
        <v>4</v>
      </c>
      <c r="F9" s="100">
        <v>3</v>
      </c>
      <c r="G9" s="481">
        <v>8</v>
      </c>
      <c r="H9" s="100"/>
      <c r="I9" s="100"/>
      <c r="J9" s="100"/>
      <c r="K9" s="480">
        <f t="shared" si="1"/>
        <v>-1</v>
      </c>
      <c r="L9" s="100">
        <f t="shared" si="1"/>
        <v>4</v>
      </c>
      <c r="M9" s="100">
        <f t="shared" si="1"/>
        <v>0</v>
      </c>
      <c r="N9" s="100">
        <f t="shared" si="0"/>
        <v>-1</v>
      </c>
      <c r="O9" s="100">
        <f t="shared" si="0"/>
        <v>5</v>
      </c>
      <c r="P9" s="510">
        <f>E9/'B1 Housing Units'!AE10</f>
        <v>5.1282051282051282E-3</v>
      </c>
      <c r="Q9" s="473">
        <f>F9/'B1 Housing Units'!AF10</f>
        <v>3.8461538461538464E-3</v>
      </c>
      <c r="R9" s="475">
        <f>G9/'B1 Housing Units'!J10</f>
        <v>9.9255583126550868E-3</v>
      </c>
    </row>
    <row r="10" spans="1:18">
      <c r="A10" s="477" t="s">
        <v>36</v>
      </c>
      <c r="B10" s="100">
        <v>0</v>
      </c>
      <c r="C10" s="100">
        <v>0</v>
      </c>
      <c r="D10" s="100">
        <v>1</v>
      </c>
      <c r="E10" s="480">
        <v>0</v>
      </c>
      <c r="F10" s="100">
        <v>0</v>
      </c>
      <c r="G10" s="481">
        <v>0</v>
      </c>
      <c r="H10" s="100"/>
      <c r="I10" s="100"/>
      <c r="J10" s="100"/>
      <c r="K10" s="480">
        <f t="shared" si="1"/>
        <v>0</v>
      </c>
      <c r="L10" s="100">
        <f t="shared" si="1"/>
        <v>1</v>
      </c>
      <c r="M10" s="100">
        <f t="shared" si="1"/>
        <v>-1</v>
      </c>
      <c r="N10" s="100">
        <f t="shared" si="0"/>
        <v>0</v>
      </c>
      <c r="O10" s="100">
        <f t="shared" si="0"/>
        <v>0</v>
      </c>
      <c r="P10" s="510">
        <f>E10/'B1 Housing Units'!AE11</f>
        <v>0</v>
      </c>
      <c r="Q10" s="473">
        <f>F10/'B1 Housing Units'!AF11</f>
        <v>0</v>
      </c>
      <c r="R10" s="475">
        <f>G10/'B1 Housing Units'!J11</f>
        <v>0</v>
      </c>
    </row>
    <row r="11" spans="1:18">
      <c r="A11" s="477" t="s">
        <v>9</v>
      </c>
      <c r="B11" s="394">
        <v>0</v>
      </c>
      <c r="C11" s="394">
        <v>1</v>
      </c>
      <c r="D11" s="394">
        <v>1</v>
      </c>
      <c r="E11" s="482">
        <v>2</v>
      </c>
      <c r="F11" s="394">
        <v>1</v>
      </c>
      <c r="G11" s="483">
        <v>0</v>
      </c>
      <c r="H11" s="394"/>
      <c r="I11" s="394"/>
      <c r="J11" s="394"/>
      <c r="K11" s="482">
        <f t="shared" si="1"/>
        <v>1</v>
      </c>
      <c r="L11" s="394">
        <f t="shared" si="1"/>
        <v>0</v>
      </c>
      <c r="M11" s="394">
        <f t="shared" si="1"/>
        <v>1</v>
      </c>
      <c r="N11" s="394">
        <f t="shared" si="0"/>
        <v>-1</v>
      </c>
      <c r="O11" s="394">
        <f t="shared" si="0"/>
        <v>-1</v>
      </c>
      <c r="P11" s="510">
        <f>E11/'B1 Housing Units'!AE12</f>
        <v>3.3500837520938024E-3</v>
      </c>
      <c r="Q11" s="473">
        <f>F11/'B1 Housing Units'!AF12</f>
        <v>1.6666666666666668E-3</v>
      </c>
      <c r="R11" s="475">
        <f>G11/'B1 Housing Units'!J12</f>
        <v>0</v>
      </c>
    </row>
    <row r="12" spans="1:18">
      <c r="A12" s="477" t="s">
        <v>37</v>
      </c>
      <c r="B12" s="100">
        <v>0</v>
      </c>
      <c r="C12" s="100">
        <v>2</v>
      </c>
      <c r="D12" s="100">
        <v>0</v>
      </c>
      <c r="E12" s="480">
        <v>1</v>
      </c>
      <c r="F12" s="100">
        <v>1</v>
      </c>
      <c r="G12" s="481">
        <v>2</v>
      </c>
      <c r="H12" s="100"/>
      <c r="I12" s="100"/>
      <c r="J12" s="100"/>
      <c r="K12" s="480">
        <f t="shared" si="1"/>
        <v>2</v>
      </c>
      <c r="L12" s="100">
        <f t="shared" si="1"/>
        <v>-2</v>
      </c>
      <c r="M12" s="100">
        <f t="shared" si="1"/>
        <v>1</v>
      </c>
      <c r="N12" s="100">
        <f t="shared" si="0"/>
        <v>0</v>
      </c>
      <c r="O12" s="100">
        <f t="shared" si="0"/>
        <v>1</v>
      </c>
      <c r="P12" s="510">
        <f>E12/'B1 Housing Units'!AE13</f>
        <v>3.0864197530864196E-3</v>
      </c>
      <c r="Q12" s="473">
        <f>F12/'B1 Housing Units'!AF13</f>
        <v>3.0959752321981426E-3</v>
      </c>
      <c r="R12" s="475">
        <f>G12/'B1 Housing Units'!J13</f>
        <v>6.2111801242236021E-3</v>
      </c>
    </row>
    <row r="13" spans="1:18">
      <c r="A13" s="477" t="s">
        <v>10</v>
      </c>
      <c r="B13" s="100">
        <v>2</v>
      </c>
      <c r="C13" s="100">
        <v>2</v>
      </c>
      <c r="D13" s="100">
        <v>12</v>
      </c>
      <c r="E13" s="480">
        <v>16</v>
      </c>
      <c r="F13" s="100">
        <v>15</v>
      </c>
      <c r="G13" s="481">
        <v>27</v>
      </c>
      <c r="H13" s="100"/>
      <c r="I13" s="100"/>
      <c r="J13" s="100"/>
      <c r="K13" s="480">
        <f t="shared" si="1"/>
        <v>0</v>
      </c>
      <c r="L13" s="100">
        <f t="shared" si="1"/>
        <v>10</v>
      </c>
      <c r="M13" s="100">
        <f t="shared" si="1"/>
        <v>4</v>
      </c>
      <c r="N13" s="100">
        <f t="shared" si="0"/>
        <v>-1</v>
      </c>
      <c r="O13" s="100">
        <f t="shared" si="0"/>
        <v>12</v>
      </c>
      <c r="P13" s="510">
        <f>E13/'B1 Housing Units'!AE14</f>
        <v>3.8213518032003822E-3</v>
      </c>
      <c r="Q13" s="473">
        <f>F13/'B1 Housing Units'!AF14</f>
        <v>3.5808068751492002E-3</v>
      </c>
      <c r="R13" s="475">
        <f>G13/'B1 Housing Units'!J14</f>
        <v>6.5233148103406623E-3</v>
      </c>
    </row>
    <row r="14" spans="1:18">
      <c r="A14" s="477" t="s">
        <v>11</v>
      </c>
      <c r="B14" s="100">
        <v>0</v>
      </c>
      <c r="C14" s="100">
        <v>2</v>
      </c>
      <c r="D14" s="100">
        <v>3</v>
      </c>
      <c r="E14" s="480">
        <v>5</v>
      </c>
      <c r="F14" s="100">
        <v>10</v>
      </c>
      <c r="G14" s="481">
        <v>8</v>
      </c>
      <c r="H14" s="100"/>
      <c r="I14" s="100"/>
      <c r="J14" s="100"/>
      <c r="K14" s="480">
        <f t="shared" si="1"/>
        <v>2</v>
      </c>
      <c r="L14" s="100">
        <f t="shared" si="1"/>
        <v>1</v>
      </c>
      <c r="M14" s="100">
        <f t="shared" si="1"/>
        <v>2</v>
      </c>
      <c r="N14" s="100">
        <f t="shared" si="0"/>
        <v>5</v>
      </c>
      <c r="O14" s="100">
        <f t="shared" si="0"/>
        <v>-2</v>
      </c>
      <c r="P14" s="510">
        <f>E14/'B1 Housing Units'!AE15</f>
        <v>2.5759917568263782E-3</v>
      </c>
      <c r="Q14" s="473">
        <f>F14/'B1 Housing Units'!AF15</f>
        <v>5.1203277009728623E-3</v>
      </c>
      <c r="R14" s="475">
        <f>G14/'B1 Housing Units'!J15</f>
        <v>4.1797283176593526E-3</v>
      </c>
    </row>
    <row r="15" spans="1:18">
      <c r="A15" s="477" t="s">
        <v>43</v>
      </c>
      <c r="B15" s="100">
        <v>0</v>
      </c>
      <c r="C15" s="100">
        <v>10</v>
      </c>
      <c r="D15" s="100">
        <v>15</v>
      </c>
      <c r="E15" s="480">
        <v>13</v>
      </c>
      <c r="F15" s="100">
        <v>18</v>
      </c>
      <c r="G15" s="481">
        <v>17</v>
      </c>
      <c r="H15" s="100"/>
      <c r="I15" s="100"/>
      <c r="J15" s="100"/>
      <c r="K15" s="480">
        <f t="shared" si="1"/>
        <v>10</v>
      </c>
      <c r="L15" s="100">
        <f t="shared" si="1"/>
        <v>5</v>
      </c>
      <c r="M15" s="100">
        <f t="shared" si="1"/>
        <v>-2</v>
      </c>
      <c r="N15" s="100">
        <f t="shared" si="0"/>
        <v>5</v>
      </c>
      <c r="O15" s="100">
        <f t="shared" si="0"/>
        <v>-1</v>
      </c>
      <c r="P15" s="510">
        <f>E15/'B1 Housing Units'!AE16</f>
        <v>1.2268780671951681E-3</v>
      </c>
      <c r="Q15" s="473">
        <f>F15/'B1 Housing Units'!AF16</f>
        <v>1.6981132075471698E-3</v>
      </c>
      <c r="R15" s="475">
        <f>G15/'B1 Housing Units'!J16</f>
        <v>1.6000000000000001E-3</v>
      </c>
    </row>
    <row r="16" spans="1:18">
      <c r="A16" s="477" t="s">
        <v>12</v>
      </c>
      <c r="B16" s="100">
        <v>2</v>
      </c>
      <c r="C16" s="100">
        <v>3</v>
      </c>
      <c r="D16" s="100">
        <v>2</v>
      </c>
      <c r="E16" s="480">
        <v>5</v>
      </c>
      <c r="F16" s="100">
        <v>5</v>
      </c>
      <c r="G16" s="481">
        <v>4</v>
      </c>
      <c r="H16" s="100"/>
      <c r="I16" s="100"/>
      <c r="J16" s="100"/>
      <c r="K16" s="480">
        <f t="shared" si="1"/>
        <v>1</v>
      </c>
      <c r="L16" s="100">
        <f t="shared" si="1"/>
        <v>-1</v>
      </c>
      <c r="M16" s="100">
        <f t="shared" si="1"/>
        <v>3</v>
      </c>
      <c r="N16" s="100">
        <f t="shared" si="0"/>
        <v>0</v>
      </c>
      <c r="O16" s="100">
        <f t="shared" si="0"/>
        <v>-1</v>
      </c>
      <c r="P16" s="510">
        <f>E16/'B1 Housing Units'!AE17</f>
        <v>1.8402649981597351E-3</v>
      </c>
      <c r="Q16" s="473">
        <f>F16/'B1 Housing Units'!AF17</f>
        <v>1.8395879323031641E-3</v>
      </c>
      <c r="R16" s="475">
        <f>G16/'B1 Housing Units'!J17</f>
        <v>1.4025245441795231E-3</v>
      </c>
    </row>
    <row r="17" spans="1:18">
      <c r="A17" s="477" t="s">
        <v>47</v>
      </c>
      <c r="B17" s="100">
        <v>1</v>
      </c>
      <c r="C17" s="100">
        <v>6</v>
      </c>
      <c r="D17" s="100">
        <v>11</v>
      </c>
      <c r="E17" s="480">
        <v>19</v>
      </c>
      <c r="F17" s="100">
        <v>20</v>
      </c>
      <c r="G17" s="481">
        <v>19</v>
      </c>
      <c r="H17" s="100"/>
      <c r="I17" s="100"/>
      <c r="J17" s="100"/>
      <c r="K17" s="480">
        <f t="shared" si="1"/>
        <v>5</v>
      </c>
      <c r="L17" s="100">
        <f t="shared" si="1"/>
        <v>5</v>
      </c>
      <c r="M17" s="100">
        <f t="shared" si="1"/>
        <v>8</v>
      </c>
      <c r="N17" s="100">
        <f t="shared" si="0"/>
        <v>1</v>
      </c>
      <c r="O17" s="100">
        <f t="shared" si="0"/>
        <v>-1</v>
      </c>
      <c r="P17" s="510">
        <f>E17/'B1 Housing Units'!AE18</f>
        <v>4.2420183076579592E-3</v>
      </c>
      <c r="Q17" s="473">
        <f>F17/'B1 Housing Units'!AF18</f>
        <v>4.4434570095534323E-3</v>
      </c>
      <c r="R17" s="475">
        <f>G17/'B1 Housing Units'!J18</f>
        <v>4.1813380281690137E-3</v>
      </c>
    </row>
    <row r="18" spans="1:18">
      <c r="A18" s="477" t="s">
        <v>13</v>
      </c>
      <c r="B18" s="100">
        <v>0</v>
      </c>
      <c r="C18" s="100">
        <v>1</v>
      </c>
      <c r="D18" s="100">
        <v>2</v>
      </c>
      <c r="E18" s="480">
        <v>2</v>
      </c>
      <c r="F18" s="100">
        <v>2</v>
      </c>
      <c r="G18" s="481">
        <v>0</v>
      </c>
      <c r="H18" s="100"/>
      <c r="I18" s="100"/>
      <c r="J18" s="100"/>
      <c r="K18" s="480">
        <f t="shared" si="1"/>
        <v>1</v>
      </c>
      <c r="L18" s="100">
        <f>D18-C18</f>
        <v>1</v>
      </c>
      <c r="M18" s="100">
        <f>E18-D18</f>
        <v>0</v>
      </c>
      <c r="N18" s="100">
        <f t="shared" si="0"/>
        <v>0</v>
      </c>
      <c r="O18" s="100">
        <f t="shared" si="0"/>
        <v>-2</v>
      </c>
      <c r="P18" s="510">
        <f>E18/'B1 Housing Units'!AE19</f>
        <v>5.9171597633136093E-3</v>
      </c>
      <c r="Q18" s="473">
        <f>F18/'B1 Housing Units'!AF19</f>
        <v>5.9171597633136093E-3</v>
      </c>
      <c r="R18" s="475">
        <f>G18/'B1 Housing Units'!J19</f>
        <v>0</v>
      </c>
    </row>
    <row r="19" spans="1:18">
      <c r="A19" s="477" t="s">
        <v>14</v>
      </c>
      <c r="B19" s="100">
        <v>1</v>
      </c>
      <c r="C19" s="100">
        <v>2</v>
      </c>
      <c r="D19" s="100">
        <v>1</v>
      </c>
      <c r="E19" s="480">
        <v>15</v>
      </c>
      <c r="F19" s="100">
        <v>12</v>
      </c>
      <c r="G19" s="481">
        <v>8</v>
      </c>
      <c r="H19" s="100"/>
      <c r="I19" s="100"/>
      <c r="J19" s="100"/>
      <c r="K19" s="480">
        <f t="shared" si="1"/>
        <v>1</v>
      </c>
      <c r="L19" s="100">
        <f t="shared" si="1"/>
        <v>-1</v>
      </c>
      <c r="M19" s="100">
        <f t="shared" si="1"/>
        <v>14</v>
      </c>
      <c r="N19" s="100">
        <f t="shared" si="0"/>
        <v>-3</v>
      </c>
      <c r="O19" s="100">
        <f t="shared" si="0"/>
        <v>-4</v>
      </c>
      <c r="P19" s="510">
        <f>E19/'B1 Housing Units'!AE20</f>
        <v>5.3285968028419185E-3</v>
      </c>
      <c r="Q19" s="473">
        <f>F19/'B1 Housing Units'!AF20</f>
        <v>4.2598509052183178E-3</v>
      </c>
      <c r="R19" s="475">
        <f>G19/'B1 Housing Units'!J20</f>
        <v>2.7932960893854749E-3</v>
      </c>
    </row>
    <row r="20" spans="1:18" s="494" customFormat="1">
      <c r="A20" s="488" t="s">
        <v>48</v>
      </c>
      <c r="B20" s="489">
        <f>SUM(B4:B19)</f>
        <v>15</v>
      </c>
      <c r="C20" s="489">
        <f t="shared" ref="C20:J20" si="2">SUM(C4:C19)</f>
        <v>54</v>
      </c>
      <c r="D20" s="489">
        <f t="shared" si="2"/>
        <v>96</v>
      </c>
      <c r="E20" s="490">
        <f t="shared" si="2"/>
        <v>172</v>
      </c>
      <c r="F20" s="489">
        <f>SUM(F4:F19)</f>
        <v>156</v>
      </c>
      <c r="G20" s="491">
        <f t="shared" si="2"/>
        <v>181</v>
      </c>
      <c r="H20" s="489">
        <f t="shared" si="2"/>
        <v>0</v>
      </c>
      <c r="I20" s="489">
        <f t="shared" si="2"/>
        <v>0</v>
      </c>
      <c r="J20" s="489">
        <f t="shared" si="2"/>
        <v>0</v>
      </c>
      <c r="K20" s="490">
        <f t="shared" si="1"/>
        <v>39</v>
      </c>
      <c r="L20" s="489">
        <f t="shared" si="1"/>
        <v>42</v>
      </c>
      <c r="M20" s="489">
        <f t="shared" si="1"/>
        <v>76</v>
      </c>
      <c r="N20" s="489">
        <f t="shared" si="1"/>
        <v>-16</v>
      </c>
      <c r="O20" s="489">
        <f t="shared" si="1"/>
        <v>25</v>
      </c>
      <c r="P20" s="511">
        <f>E20/'B1 Housing Units'!AE21</f>
        <v>3.5062684741616551E-3</v>
      </c>
      <c r="Q20" s="492">
        <f>F20/'B1 Housing Units'!AF21</f>
        <v>3.1740864328151704E-3</v>
      </c>
      <c r="R20" s="493">
        <f>G20/'B1 Housing Units'!J21</f>
        <v>3.6665653803301937E-3</v>
      </c>
    </row>
    <row r="21" spans="1:18">
      <c r="A21" s="477" t="s">
        <v>19</v>
      </c>
      <c r="B21" s="100">
        <v>0</v>
      </c>
      <c r="C21" s="100">
        <v>3</v>
      </c>
      <c r="D21" s="100">
        <v>12</v>
      </c>
      <c r="E21" s="480">
        <v>11</v>
      </c>
      <c r="F21" s="100">
        <v>11</v>
      </c>
      <c r="G21" s="481">
        <v>14</v>
      </c>
      <c r="H21" s="100"/>
      <c r="I21" s="100"/>
      <c r="J21" s="100"/>
      <c r="K21" s="480">
        <f t="shared" ref="K21:O36" si="3">C21-B21</f>
        <v>3</v>
      </c>
      <c r="L21" s="100">
        <f t="shared" si="3"/>
        <v>9</v>
      </c>
      <c r="M21" s="100">
        <f t="shared" si="3"/>
        <v>-1</v>
      </c>
      <c r="N21" s="100">
        <f t="shared" si="3"/>
        <v>0</v>
      </c>
      <c r="O21" s="100">
        <f t="shared" si="3"/>
        <v>3</v>
      </c>
      <c r="P21" s="510">
        <f>E21/'B1 Housing Units'!AE22</f>
        <v>4.0968342644320298E-3</v>
      </c>
      <c r="Q21" s="473">
        <f>F21/'B1 Housing Units'!AF22</f>
        <v>4.092261904761905E-3</v>
      </c>
      <c r="R21" s="475">
        <f>G21/'B1 Housing Units'!J22</f>
        <v>5.0215208034433282E-3</v>
      </c>
    </row>
    <row r="22" spans="1:18">
      <c r="A22" s="477" t="s">
        <v>22</v>
      </c>
      <c r="B22" s="100">
        <v>0</v>
      </c>
      <c r="C22" s="100">
        <v>3</v>
      </c>
      <c r="D22" s="100">
        <v>8</v>
      </c>
      <c r="E22" s="480">
        <v>11</v>
      </c>
      <c r="F22" s="100">
        <v>7</v>
      </c>
      <c r="G22" s="481">
        <v>10</v>
      </c>
      <c r="H22" s="100"/>
      <c r="I22" s="100"/>
      <c r="J22" s="100"/>
      <c r="K22" s="480">
        <f t="shared" si="3"/>
        <v>3</v>
      </c>
      <c r="L22" s="100">
        <f t="shared" si="3"/>
        <v>5</v>
      </c>
      <c r="M22" s="100">
        <f t="shared" si="3"/>
        <v>3</v>
      </c>
      <c r="N22" s="100">
        <f t="shared" si="3"/>
        <v>-4</v>
      </c>
      <c r="O22" s="100">
        <f t="shared" si="3"/>
        <v>3</v>
      </c>
      <c r="P22" s="510">
        <f>E22/'B1 Housing Units'!AE23</f>
        <v>5.9782608695652176E-3</v>
      </c>
      <c r="Q22" s="473">
        <f>F22/'B1 Housing Units'!AF23</f>
        <v>3.7940379403794038E-3</v>
      </c>
      <c r="R22" s="475">
        <f>G22/'B1 Housing Units'!J23</f>
        <v>5.512679162072767E-3</v>
      </c>
    </row>
    <row r="23" spans="1:18">
      <c r="A23" s="477" t="s">
        <v>25</v>
      </c>
      <c r="B23" s="100">
        <v>0</v>
      </c>
      <c r="C23" s="100">
        <v>2</v>
      </c>
      <c r="D23" s="100">
        <v>4</v>
      </c>
      <c r="E23" s="480">
        <v>6</v>
      </c>
      <c r="F23" s="100">
        <v>11</v>
      </c>
      <c r="G23" s="481">
        <v>12</v>
      </c>
      <c r="H23" s="100"/>
      <c r="I23" s="100"/>
      <c r="J23" s="100"/>
      <c r="K23" s="480">
        <f t="shared" si="3"/>
        <v>2</v>
      </c>
      <c r="L23" s="100">
        <f t="shared" si="3"/>
        <v>2</v>
      </c>
      <c r="M23" s="100">
        <f t="shared" si="3"/>
        <v>2</v>
      </c>
      <c r="N23" s="100">
        <f t="shared" si="3"/>
        <v>5</v>
      </c>
      <c r="O23" s="100">
        <f t="shared" si="3"/>
        <v>1</v>
      </c>
      <c r="P23" s="510">
        <f>E23/'B1 Housing Units'!AE24</f>
        <v>4.6367851622874804E-3</v>
      </c>
      <c r="Q23" s="473">
        <f>F23/'B1 Housing Units'!AF24</f>
        <v>8.3841463414634151E-3</v>
      </c>
      <c r="R23" s="475">
        <f>G23/'B1 Housing Units'!J24</f>
        <v>8.8888888888888889E-3</v>
      </c>
    </row>
    <row r="24" spans="1:18">
      <c r="A24" s="477" t="s">
        <v>26</v>
      </c>
      <c r="B24" s="100">
        <v>2</v>
      </c>
      <c r="C24" s="100">
        <v>1</v>
      </c>
      <c r="D24" s="100">
        <v>3</v>
      </c>
      <c r="E24" s="480">
        <v>11</v>
      </c>
      <c r="F24" s="100">
        <v>10</v>
      </c>
      <c r="G24" s="481">
        <v>10</v>
      </c>
      <c r="H24" s="100"/>
      <c r="I24" s="100"/>
      <c r="J24" s="100"/>
      <c r="K24" s="480">
        <f t="shared" si="3"/>
        <v>-1</v>
      </c>
      <c r="L24" s="100">
        <f t="shared" si="3"/>
        <v>2</v>
      </c>
      <c r="M24" s="100">
        <f t="shared" si="3"/>
        <v>8</v>
      </c>
      <c r="N24" s="100">
        <f t="shared" si="3"/>
        <v>-1</v>
      </c>
      <c r="O24" s="100">
        <f t="shared" si="3"/>
        <v>0</v>
      </c>
      <c r="P24" s="510">
        <f>E24/'B1 Housing Units'!AE25</f>
        <v>7.2416063199473336E-3</v>
      </c>
      <c r="Q24" s="473">
        <f>F24/'B1 Housing Units'!AF25</f>
        <v>6.587615283267457E-3</v>
      </c>
      <c r="R24" s="475">
        <f>G24/'B1 Housing Units'!J25</f>
        <v>6.6934404283801874E-3</v>
      </c>
    </row>
    <row r="25" spans="1:18">
      <c r="A25" s="477" t="s">
        <v>1</v>
      </c>
      <c r="B25" s="100">
        <v>2</v>
      </c>
      <c r="C25" s="100">
        <v>2</v>
      </c>
      <c r="D25" s="100">
        <v>10</v>
      </c>
      <c r="E25" s="480">
        <v>14</v>
      </c>
      <c r="F25" s="100">
        <v>9</v>
      </c>
      <c r="G25" s="481">
        <v>14</v>
      </c>
      <c r="H25" s="100"/>
      <c r="I25" s="100"/>
      <c r="J25" s="100"/>
      <c r="K25" s="480">
        <f t="shared" si="3"/>
        <v>0</v>
      </c>
      <c r="L25" s="100">
        <f t="shared" si="3"/>
        <v>8</v>
      </c>
      <c r="M25" s="100">
        <f t="shared" si="3"/>
        <v>4</v>
      </c>
      <c r="N25" s="100">
        <f t="shared" si="3"/>
        <v>-5</v>
      </c>
      <c r="O25" s="100">
        <f t="shared" si="3"/>
        <v>5</v>
      </c>
      <c r="P25" s="510">
        <f>E25/'B1 Housing Units'!AE26</f>
        <v>8.9285714285714281E-3</v>
      </c>
      <c r="Q25" s="473">
        <f>F25/'B1 Housing Units'!AF26</f>
        <v>5.7215511760966304E-3</v>
      </c>
      <c r="R25" s="475">
        <f>G25/'B1 Housing Units'!J26</f>
        <v>8.771929824561403E-3</v>
      </c>
    </row>
    <row r="26" spans="1:18">
      <c r="A26" s="477" t="s">
        <v>2</v>
      </c>
      <c r="B26" s="100">
        <v>1</v>
      </c>
      <c r="C26" s="100">
        <v>8</v>
      </c>
      <c r="D26" s="100">
        <v>9</v>
      </c>
      <c r="E26" s="480">
        <v>19</v>
      </c>
      <c r="F26" s="100">
        <v>11</v>
      </c>
      <c r="G26" s="481">
        <v>13</v>
      </c>
      <c r="H26" s="100"/>
      <c r="I26" s="100"/>
      <c r="J26" s="100"/>
      <c r="K26" s="480">
        <f t="shared" si="3"/>
        <v>7</v>
      </c>
      <c r="L26" s="100">
        <f t="shared" si="3"/>
        <v>1</v>
      </c>
      <c r="M26" s="100">
        <f t="shared" si="3"/>
        <v>10</v>
      </c>
      <c r="N26" s="100">
        <f t="shared" si="3"/>
        <v>-8</v>
      </c>
      <c r="O26" s="100">
        <f t="shared" si="3"/>
        <v>2</v>
      </c>
      <c r="P26" s="510">
        <f>E26/'B1 Housing Units'!AE27</f>
        <v>1.1262596324836989E-2</v>
      </c>
      <c r="Q26" s="473">
        <f>F26/'B1 Housing Units'!AF27</f>
        <v>6.4858490566037739E-3</v>
      </c>
      <c r="R26" s="475">
        <f>G26/'B1 Housing Units'!J27</f>
        <v>7.719714964370546E-3</v>
      </c>
    </row>
    <row r="27" spans="1:18">
      <c r="A27" s="477" t="s">
        <v>27</v>
      </c>
      <c r="B27" s="394">
        <v>3</v>
      </c>
      <c r="C27" s="394">
        <v>8</v>
      </c>
      <c r="D27" s="394">
        <v>12</v>
      </c>
      <c r="E27" s="482">
        <v>12</v>
      </c>
      <c r="F27" s="394">
        <v>16</v>
      </c>
      <c r="G27" s="483">
        <v>21</v>
      </c>
      <c r="H27" s="394"/>
      <c r="I27" s="394"/>
      <c r="J27" s="394"/>
      <c r="K27" s="482">
        <f t="shared" si="3"/>
        <v>5</v>
      </c>
      <c r="L27" s="394">
        <f t="shared" si="3"/>
        <v>4</v>
      </c>
      <c r="M27" s="394">
        <f t="shared" si="3"/>
        <v>0</v>
      </c>
      <c r="N27" s="394">
        <f t="shared" si="3"/>
        <v>4</v>
      </c>
      <c r="O27" s="394">
        <f t="shared" si="3"/>
        <v>5</v>
      </c>
      <c r="P27" s="510">
        <f>E27/'B1 Housing Units'!AE28</f>
        <v>6.8767908309455587E-3</v>
      </c>
      <c r="Q27" s="473">
        <f>F27/'B1 Housing Units'!AF28</f>
        <v>9.1220068415051314E-3</v>
      </c>
      <c r="R27" s="475">
        <f>G27/'B1 Housing Units'!J28</f>
        <v>1.2048192771084338E-2</v>
      </c>
    </row>
    <row r="28" spans="1:18">
      <c r="A28" s="477" t="s">
        <v>4</v>
      </c>
      <c r="B28" s="100">
        <v>1</v>
      </c>
      <c r="C28" s="100">
        <v>5</v>
      </c>
      <c r="D28" s="100">
        <v>18</v>
      </c>
      <c r="E28" s="480">
        <v>27</v>
      </c>
      <c r="F28" s="100">
        <v>16</v>
      </c>
      <c r="G28" s="481">
        <v>29</v>
      </c>
      <c r="H28" s="100"/>
      <c r="I28" s="100"/>
      <c r="J28" s="100"/>
      <c r="K28" s="480">
        <f t="shared" si="3"/>
        <v>4</v>
      </c>
      <c r="L28" s="100">
        <f t="shared" si="3"/>
        <v>13</v>
      </c>
      <c r="M28" s="100">
        <f t="shared" si="3"/>
        <v>9</v>
      </c>
      <c r="N28" s="100">
        <f t="shared" si="3"/>
        <v>-11</v>
      </c>
      <c r="O28" s="100">
        <f t="shared" si="3"/>
        <v>13</v>
      </c>
      <c r="P28" s="510">
        <f>E28/'B1 Housing Units'!AE29</f>
        <v>1.0281797410510283E-2</v>
      </c>
      <c r="Q28" s="473">
        <f>F28/'B1 Housing Units'!AF29</f>
        <v>5.9902658180456762E-3</v>
      </c>
      <c r="R28" s="475">
        <f>G28/'B1 Housing Units'!J29</f>
        <v>1.0650018362100624E-2</v>
      </c>
    </row>
    <row r="29" spans="1:18">
      <c r="A29" s="477" t="s">
        <v>5</v>
      </c>
      <c r="B29" s="100">
        <v>1</v>
      </c>
      <c r="C29" s="100">
        <v>8</v>
      </c>
      <c r="D29" s="100">
        <v>13</v>
      </c>
      <c r="E29" s="480">
        <v>12</v>
      </c>
      <c r="F29" s="100">
        <v>15</v>
      </c>
      <c r="G29" s="481">
        <v>17</v>
      </c>
      <c r="H29" s="100"/>
      <c r="I29" s="100"/>
      <c r="J29" s="100"/>
      <c r="K29" s="480">
        <f t="shared" si="3"/>
        <v>7</v>
      </c>
      <c r="L29" s="100">
        <f t="shared" si="3"/>
        <v>5</v>
      </c>
      <c r="M29" s="100">
        <f t="shared" si="3"/>
        <v>-1</v>
      </c>
      <c r="N29" s="100">
        <f t="shared" si="3"/>
        <v>3</v>
      </c>
      <c r="O29" s="100">
        <f t="shared" si="3"/>
        <v>2</v>
      </c>
      <c r="P29" s="510">
        <f>E29/'B1 Housing Units'!AE30</f>
        <v>7.9051383399209481E-3</v>
      </c>
      <c r="Q29" s="473">
        <f>F29/'B1 Housing Units'!AF30</f>
        <v>9.8296199213630409E-3</v>
      </c>
      <c r="R29" s="475">
        <f>G29/'B1 Housing Units'!J30</f>
        <v>1.0807374443738081E-2</v>
      </c>
    </row>
    <row r="30" spans="1:18">
      <c r="A30" s="477" t="s">
        <v>6</v>
      </c>
      <c r="B30" s="100">
        <v>1</v>
      </c>
      <c r="C30" s="100">
        <v>8</v>
      </c>
      <c r="D30" s="100">
        <v>15</v>
      </c>
      <c r="E30" s="480">
        <v>26</v>
      </c>
      <c r="F30" s="100">
        <v>9</v>
      </c>
      <c r="G30" s="481">
        <v>19</v>
      </c>
      <c r="H30" s="100"/>
      <c r="I30" s="100"/>
      <c r="J30" s="100"/>
      <c r="K30" s="480">
        <f t="shared" si="3"/>
        <v>7</v>
      </c>
      <c r="L30" s="100">
        <f t="shared" si="3"/>
        <v>7</v>
      </c>
      <c r="M30" s="100">
        <f t="shared" si="3"/>
        <v>11</v>
      </c>
      <c r="N30" s="100">
        <f t="shared" si="3"/>
        <v>-17</v>
      </c>
      <c r="O30" s="100">
        <f t="shared" si="3"/>
        <v>10</v>
      </c>
      <c r="P30" s="510">
        <f>E30/'B1 Housing Units'!AE31</f>
        <v>7.063298016843249E-3</v>
      </c>
      <c r="Q30" s="473">
        <f>F30/'B1 Housing Units'!AF31</f>
        <v>2.4206562668101128E-3</v>
      </c>
      <c r="R30" s="475">
        <f>G30/'B1 Housing Units'!J31</f>
        <v>5.0979339951703782E-3</v>
      </c>
    </row>
    <row r="31" spans="1:18">
      <c r="A31" s="477" t="s">
        <v>35</v>
      </c>
      <c r="B31" s="100">
        <v>3</v>
      </c>
      <c r="C31" s="100">
        <v>6</v>
      </c>
      <c r="D31" s="100">
        <v>13</v>
      </c>
      <c r="E31" s="480">
        <v>12</v>
      </c>
      <c r="F31" s="100">
        <v>15</v>
      </c>
      <c r="G31" s="481">
        <v>17</v>
      </c>
      <c r="H31" s="100"/>
      <c r="I31" s="100"/>
      <c r="J31" s="100"/>
      <c r="K31" s="480">
        <f t="shared" si="3"/>
        <v>3</v>
      </c>
      <c r="L31" s="100">
        <f t="shared" si="3"/>
        <v>7</v>
      </c>
      <c r="M31" s="100">
        <f t="shared" si="3"/>
        <v>-1</v>
      </c>
      <c r="N31" s="100">
        <f t="shared" si="3"/>
        <v>3</v>
      </c>
      <c r="O31" s="100">
        <f t="shared" si="3"/>
        <v>2</v>
      </c>
      <c r="P31" s="510">
        <f>E31/'B1 Housing Units'!AE32</f>
        <v>4.8057669203043652E-3</v>
      </c>
      <c r="Q31" s="473">
        <f>F31/'B1 Housing Units'!AF32</f>
        <v>5.9904153354632585E-3</v>
      </c>
      <c r="R31" s="475">
        <f>G31/'B1 Housing Units'!J32</f>
        <v>6.8548387096774195E-3</v>
      </c>
    </row>
    <row r="32" spans="1:18">
      <c r="A32" s="477" t="s">
        <v>39</v>
      </c>
      <c r="B32" s="100">
        <v>0</v>
      </c>
      <c r="C32" s="100">
        <v>2</v>
      </c>
      <c r="D32" s="100">
        <v>16</v>
      </c>
      <c r="E32" s="480">
        <v>14</v>
      </c>
      <c r="F32" s="100">
        <v>14</v>
      </c>
      <c r="G32" s="481">
        <v>23</v>
      </c>
      <c r="H32" s="100"/>
      <c r="I32" s="100"/>
      <c r="J32" s="100"/>
      <c r="K32" s="480">
        <f t="shared" si="3"/>
        <v>2</v>
      </c>
      <c r="L32" s="100">
        <f t="shared" si="3"/>
        <v>14</v>
      </c>
      <c r="M32" s="100">
        <f t="shared" si="3"/>
        <v>-2</v>
      </c>
      <c r="N32" s="100">
        <f t="shared" si="3"/>
        <v>0</v>
      </c>
      <c r="O32" s="100">
        <f t="shared" si="3"/>
        <v>9</v>
      </c>
      <c r="P32" s="510">
        <f>E32/'B1 Housing Units'!AE33</f>
        <v>8.1348053457292267E-3</v>
      </c>
      <c r="Q32" s="473">
        <f>F32/'B1 Housing Units'!AF33</f>
        <v>8.0878105141536684E-3</v>
      </c>
      <c r="R32" s="475">
        <f>G32/'B1 Housing Units'!J33</f>
        <v>1.3135351227869789E-2</v>
      </c>
    </row>
    <row r="33" spans="1:18">
      <c r="A33" s="477" t="s">
        <v>40</v>
      </c>
      <c r="B33" s="100">
        <v>4</v>
      </c>
      <c r="C33" s="100">
        <v>3</v>
      </c>
      <c r="D33" s="100">
        <v>11</v>
      </c>
      <c r="E33" s="480">
        <v>15</v>
      </c>
      <c r="F33" s="100">
        <v>24</v>
      </c>
      <c r="G33" s="481">
        <v>19</v>
      </c>
      <c r="H33" s="100"/>
      <c r="I33" s="100"/>
      <c r="J33" s="100"/>
      <c r="K33" s="480">
        <f t="shared" si="3"/>
        <v>-1</v>
      </c>
      <c r="L33" s="100">
        <f t="shared" si="3"/>
        <v>8</v>
      </c>
      <c r="M33" s="100">
        <f t="shared" si="3"/>
        <v>4</v>
      </c>
      <c r="N33" s="100">
        <f t="shared" si="3"/>
        <v>9</v>
      </c>
      <c r="O33" s="100">
        <f t="shared" si="3"/>
        <v>-5</v>
      </c>
      <c r="P33" s="510">
        <f>E33/'B1 Housing Units'!AE34</f>
        <v>6.6195939982347752E-3</v>
      </c>
      <c r="Q33" s="473">
        <f>F33/'B1 Housing Units'!AF34</f>
        <v>1.0517090271691499E-2</v>
      </c>
      <c r="R33" s="475">
        <f>G33/'B1 Housing Units'!J34</f>
        <v>8.9243776420854862E-3</v>
      </c>
    </row>
    <row r="34" spans="1:18">
      <c r="A34" s="477" t="s">
        <v>41</v>
      </c>
      <c r="B34" s="100">
        <v>3</v>
      </c>
      <c r="C34" s="100">
        <v>1</v>
      </c>
      <c r="D34" s="100">
        <v>3</v>
      </c>
      <c r="E34" s="480">
        <v>12</v>
      </c>
      <c r="F34" s="100">
        <v>13</v>
      </c>
      <c r="G34" s="481">
        <v>18</v>
      </c>
      <c r="H34" s="100"/>
      <c r="I34" s="100"/>
      <c r="J34" s="100"/>
      <c r="K34" s="480">
        <f t="shared" si="3"/>
        <v>-2</v>
      </c>
      <c r="L34" s="100">
        <f t="shared" si="3"/>
        <v>2</v>
      </c>
      <c r="M34" s="100">
        <f t="shared" si="3"/>
        <v>9</v>
      </c>
      <c r="N34" s="100">
        <f t="shared" si="3"/>
        <v>1</v>
      </c>
      <c r="O34" s="100">
        <f t="shared" si="3"/>
        <v>5</v>
      </c>
      <c r="P34" s="510">
        <f>E34/'B1 Housing Units'!AE35</f>
        <v>5.8968058968058967E-3</v>
      </c>
      <c r="Q34" s="473">
        <f>F34/'B1 Housing Units'!AF35</f>
        <v>6.3260340632603409E-3</v>
      </c>
      <c r="R34" s="475">
        <f>G34/'B1 Housing Units'!J35</f>
        <v>9.0634441087613302E-3</v>
      </c>
    </row>
    <row r="35" spans="1:18">
      <c r="A35" s="477" t="s">
        <v>42</v>
      </c>
      <c r="B35" s="100">
        <v>7</v>
      </c>
      <c r="C35" s="100">
        <v>10</v>
      </c>
      <c r="D35" s="100">
        <v>13</v>
      </c>
      <c r="E35" s="480">
        <v>27</v>
      </c>
      <c r="F35" s="100">
        <v>17</v>
      </c>
      <c r="G35" s="481">
        <v>27</v>
      </c>
      <c r="H35" s="100"/>
      <c r="I35" s="100"/>
      <c r="J35" s="100"/>
      <c r="K35" s="480">
        <f t="shared" si="3"/>
        <v>3</v>
      </c>
      <c r="L35" s="100">
        <f t="shared" si="3"/>
        <v>3</v>
      </c>
      <c r="M35" s="100">
        <f t="shared" si="3"/>
        <v>14</v>
      </c>
      <c r="N35" s="100">
        <f t="shared" si="3"/>
        <v>-10</v>
      </c>
      <c r="O35" s="100">
        <f t="shared" si="3"/>
        <v>10</v>
      </c>
      <c r="P35" s="510">
        <f>E35/'B1 Housing Units'!AE36</f>
        <v>9.0030010003334451E-3</v>
      </c>
      <c r="Q35" s="473">
        <f>F35/'B1 Housing Units'!AF36</f>
        <v>5.6666666666666671E-3</v>
      </c>
      <c r="R35" s="475">
        <f>G35/'B1 Housing Units'!J36</f>
        <v>8.952254641909815E-3</v>
      </c>
    </row>
    <row r="36" spans="1:18">
      <c r="A36" s="477" t="s">
        <v>44</v>
      </c>
      <c r="B36" s="100">
        <v>7</v>
      </c>
      <c r="C36" s="100">
        <v>18</v>
      </c>
      <c r="D36" s="100">
        <v>28</v>
      </c>
      <c r="E36" s="480">
        <v>52</v>
      </c>
      <c r="F36" s="100">
        <v>51</v>
      </c>
      <c r="G36" s="481">
        <v>51</v>
      </c>
      <c r="H36" s="100"/>
      <c r="I36" s="100"/>
      <c r="J36" s="100"/>
      <c r="K36" s="480">
        <f t="shared" si="3"/>
        <v>11</v>
      </c>
      <c r="L36" s="100">
        <f t="shared" si="3"/>
        <v>10</v>
      </c>
      <c r="M36" s="100">
        <f t="shared" si="3"/>
        <v>24</v>
      </c>
      <c r="N36" s="100">
        <f t="shared" si="3"/>
        <v>-1</v>
      </c>
      <c r="O36" s="100">
        <f t="shared" si="3"/>
        <v>0</v>
      </c>
      <c r="P36" s="510">
        <f>E36/'B1 Housing Units'!AE37</f>
        <v>1.185860889395667E-2</v>
      </c>
      <c r="Q36" s="473">
        <f>F36/'B1 Housing Units'!AF37</f>
        <v>1.1564625850340135E-2</v>
      </c>
      <c r="R36" s="475">
        <f>G36/'B1 Housing Units'!J37</f>
        <v>1.1988716502115656E-2</v>
      </c>
    </row>
    <row r="37" spans="1:18">
      <c r="A37" s="477" t="s">
        <v>46</v>
      </c>
      <c r="B37" s="100">
        <v>5</v>
      </c>
      <c r="C37" s="100">
        <v>11</v>
      </c>
      <c r="D37" s="100">
        <v>7</v>
      </c>
      <c r="E37" s="480">
        <v>19</v>
      </c>
      <c r="F37" s="100">
        <v>29</v>
      </c>
      <c r="G37" s="481">
        <v>29</v>
      </c>
      <c r="H37" s="100"/>
      <c r="I37" s="100"/>
      <c r="J37" s="100"/>
      <c r="K37" s="480">
        <f t="shared" ref="K37:O52" si="4">C37-B37</f>
        <v>6</v>
      </c>
      <c r="L37" s="100">
        <f t="shared" si="4"/>
        <v>-4</v>
      </c>
      <c r="M37" s="100">
        <f t="shared" si="4"/>
        <v>12</v>
      </c>
      <c r="N37" s="100">
        <f t="shared" si="4"/>
        <v>10</v>
      </c>
      <c r="O37" s="100">
        <f t="shared" si="4"/>
        <v>0</v>
      </c>
      <c r="P37" s="510">
        <f>E37/'B1 Housing Units'!AE38</f>
        <v>8.7800369685767099E-3</v>
      </c>
      <c r="Q37" s="473">
        <f>F37/'B1 Housing Units'!AF38</f>
        <v>1.3260173754000914E-2</v>
      </c>
      <c r="R37" s="475">
        <f>G37/'B1 Housing Units'!J38</f>
        <v>1.3098464317976514E-2</v>
      </c>
    </row>
    <row r="38" spans="1:18" s="494" customFormat="1">
      <c r="A38" s="488" t="s">
        <v>50</v>
      </c>
      <c r="B38" s="489">
        <f t="shared" ref="B38:J38" si="5">SUM(B21:B37)</f>
        <v>40</v>
      </c>
      <c r="C38" s="489">
        <f t="shared" si="5"/>
        <v>99</v>
      </c>
      <c r="D38" s="489">
        <f t="shared" si="5"/>
        <v>195</v>
      </c>
      <c r="E38" s="490">
        <f>SUM(E21:E37)</f>
        <v>300</v>
      </c>
      <c r="F38" s="489">
        <f t="shared" si="5"/>
        <v>278</v>
      </c>
      <c r="G38" s="491">
        <f t="shared" si="5"/>
        <v>343</v>
      </c>
      <c r="H38" s="489">
        <f t="shared" si="5"/>
        <v>0</v>
      </c>
      <c r="I38" s="489">
        <f t="shared" si="5"/>
        <v>0</v>
      </c>
      <c r="J38" s="489">
        <f t="shared" si="5"/>
        <v>0</v>
      </c>
      <c r="K38" s="490">
        <f t="shared" si="4"/>
        <v>59</v>
      </c>
      <c r="L38" s="489">
        <f t="shared" si="4"/>
        <v>96</v>
      </c>
      <c r="M38" s="489">
        <f t="shared" si="4"/>
        <v>105</v>
      </c>
      <c r="N38" s="489">
        <f t="shared" si="4"/>
        <v>-22</v>
      </c>
      <c r="O38" s="489">
        <f t="shared" si="4"/>
        <v>65</v>
      </c>
      <c r="P38" s="511">
        <f>E38/'B1 Housing Units'!AE39</f>
        <v>7.8472403871305257E-3</v>
      </c>
      <c r="Q38" s="492">
        <f>F38/'B1 Housing Units'!AF39</f>
        <v>7.2264101897582533E-3</v>
      </c>
      <c r="R38" s="493">
        <f>G38/'B1 Housing Units'!J39</f>
        <v>8.950472313553573E-3</v>
      </c>
    </row>
    <row r="39" spans="1:18">
      <c r="A39" s="477" t="s">
        <v>28</v>
      </c>
      <c r="B39" s="100">
        <v>13</v>
      </c>
      <c r="C39" s="100">
        <v>44</v>
      </c>
      <c r="D39" s="100">
        <v>88</v>
      </c>
      <c r="E39" s="480">
        <v>146</v>
      </c>
      <c r="F39" s="100">
        <v>112</v>
      </c>
      <c r="G39" s="481">
        <v>122</v>
      </c>
      <c r="H39" s="100"/>
      <c r="I39" s="100"/>
      <c r="J39" s="100"/>
      <c r="K39" s="480">
        <f t="shared" si="4"/>
        <v>31</v>
      </c>
      <c r="L39" s="100">
        <f t="shared" si="4"/>
        <v>44</v>
      </c>
      <c r="M39" s="100">
        <f t="shared" si="4"/>
        <v>58</v>
      </c>
      <c r="N39" s="100">
        <f t="shared" si="4"/>
        <v>-34</v>
      </c>
      <c r="O39" s="100">
        <f t="shared" si="4"/>
        <v>10</v>
      </c>
      <c r="P39" s="510">
        <f>E39/'B1 Housing Units'!AE40</f>
        <v>1.0944527736131934E-2</v>
      </c>
      <c r="Q39" s="473">
        <f>F39/'B1 Housing Units'!AF40</f>
        <v>8.3913988162133812E-3</v>
      </c>
      <c r="R39" s="475">
        <f>G39/'B1 Housing Units'!J40</f>
        <v>9.1888227762295695E-3</v>
      </c>
    </row>
    <row r="40" spans="1:18">
      <c r="A40" s="477" t="s">
        <v>120</v>
      </c>
      <c r="B40" s="100"/>
      <c r="C40" s="100"/>
      <c r="D40" s="100"/>
      <c r="E40" s="480">
        <v>64</v>
      </c>
      <c r="F40" s="100">
        <v>70</v>
      </c>
      <c r="G40" s="481">
        <v>73</v>
      </c>
      <c r="H40" s="100"/>
      <c r="I40" s="100"/>
      <c r="J40" s="100"/>
      <c r="K40" s="480"/>
      <c r="L40" s="100"/>
      <c r="M40" s="100"/>
      <c r="N40" s="100">
        <f t="shared" si="4"/>
        <v>6</v>
      </c>
      <c r="O40" s="100">
        <f t="shared" si="4"/>
        <v>3</v>
      </c>
      <c r="P40" s="510">
        <f>E40/'B1 Housing Units'!AE41</f>
        <v>6.9724370846497444E-3</v>
      </c>
      <c r="Q40" s="473">
        <f>F40/'B1 Housing Units'!AF41</f>
        <v>7.6128330614464385E-3</v>
      </c>
      <c r="R40" s="475">
        <f>G40/'B1 Housing Units'!J41</f>
        <v>7.9244463742943992E-3</v>
      </c>
    </row>
    <row r="41" spans="1:18">
      <c r="A41" s="477" t="s">
        <v>121</v>
      </c>
      <c r="B41" s="100"/>
      <c r="C41" s="100"/>
      <c r="D41" s="100"/>
      <c r="E41" s="480">
        <v>16</v>
      </c>
      <c r="F41" s="100">
        <v>15</v>
      </c>
      <c r="G41" s="481">
        <v>14</v>
      </c>
      <c r="H41" s="100"/>
      <c r="I41" s="100"/>
      <c r="J41" s="100"/>
      <c r="K41" s="480"/>
      <c r="L41" s="100"/>
      <c r="M41" s="100"/>
      <c r="N41" s="100">
        <f t="shared" si="4"/>
        <v>-1</v>
      </c>
      <c r="O41" s="100">
        <f t="shared" si="4"/>
        <v>-1</v>
      </c>
      <c r="P41" s="510">
        <f>E41/'B1 Housing Units'!AE42</f>
        <v>5.5058499655884375E-3</v>
      </c>
      <c r="Q41" s="473">
        <f>F41/'B1 Housing Units'!AF42</f>
        <v>5.1003060183611015E-3</v>
      </c>
      <c r="R41" s="475">
        <f>G41/'B1 Housing Units'!J42</f>
        <v>4.807692307692308E-3</v>
      </c>
    </row>
    <row r="42" spans="1:18">
      <c r="A42" s="477" t="s">
        <v>8</v>
      </c>
      <c r="B42" s="100">
        <v>5</v>
      </c>
      <c r="C42" s="100">
        <v>14</v>
      </c>
      <c r="D42" s="100">
        <v>34</v>
      </c>
      <c r="E42" s="480">
        <v>54</v>
      </c>
      <c r="F42" s="100">
        <v>51</v>
      </c>
      <c r="G42" s="481">
        <v>82</v>
      </c>
      <c r="H42" s="100"/>
      <c r="I42" s="100"/>
      <c r="J42" s="100"/>
      <c r="K42" s="480">
        <f>C42-B42</f>
        <v>9</v>
      </c>
      <c r="L42" s="100">
        <f>D42-C42</f>
        <v>20</v>
      </c>
      <c r="M42" s="100">
        <f>E42-D42</f>
        <v>20</v>
      </c>
      <c r="N42" s="100">
        <f t="shared" si="4"/>
        <v>-3</v>
      </c>
      <c r="O42" s="100">
        <f t="shared" si="4"/>
        <v>31</v>
      </c>
      <c r="P42" s="510">
        <f>E42/'B1 Housing Units'!AE43</f>
        <v>6.2959076600209865E-3</v>
      </c>
      <c r="Q42" s="473">
        <f>F42/'B1 Housing Units'!AF43</f>
        <v>5.930922200255844E-3</v>
      </c>
      <c r="R42" s="475">
        <f>G42/'B1 Housing Units'!J43</f>
        <v>9.3489909930452621E-3</v>
      </c>
    </row>
    <row r="43" spans="1:18">
      <c r="A43" s="477" t="s">
        <v>122</v>
      </c>
      <c r="B43" s="100"/>
      <c r="C43" s="100"/>
      <c r="D43" s="100"/>
      <c r="E43" s="480">
        <v>76</v>
      </c>
      <c r="F43" s="100">
        <v>82</v>
      </c>
      <c r="G43" s="481">
        <v>79</v>
      </c>
      <c r="H43" s="100"/>
      <c r="I43" s="100"/>
      <c r="J43" s="100"/>
      <c r="K43" s="480"/>
      <c r="L43" s="100"/>
      <c r="M43" s="100"/>
      <c r="N43" s="100">
        <f t="shared" si="4"/>
        <v>6</v>
      </c>
      <c r="O43" s="100">
        <f t="shared" si="4"/>
        <v>-3</v>
      </c>
      <c r="P43" s="510">
        <f>E43/'B1 Housing Units'!AE44</f>
        <v>7.7306479503611025E-3</v>
      </c>
      <c r="Q43" s="473">
        <f>F43/'B1 Housing Units'!AF44</f>
        <v>8.3113723900263524E-3</v>
      </c>
      <c r="R43" s="475">
        <f>G43/'B1 Housing Units'!J44</f>
        <v>8.0464453045426768E-3</v>
      </c>
    </row>
    <row r="44" spans="1:18">
      <c r="A44" s="477" t="s">
        <v>123</v>
      </c>
      <c r="B44" s="100"/>
      <c r="C44" s="100"/>
      <c r="D44" s="100"/>
      <c r="E44" s="480">
        <v>248</v>
      </c>
      <c r="F44" s="100">
        <v>190</v>
      </c>
      <c r="G44" s="481">
        <v>225</v>
      </c>
      <c r="H44" s="100"/>
      <c r="I44" s="100"/>
      <c r="J44" s="100"/>
      <c r="K44" s="480"/>
      <c r="L44" s="100"/>
      <c r="M44" s="100"/>
      <c r="N44" s="100">
        <f t="shared" si="4"/>
        <v>-58</v>
      </c>
      <c r="O44" s="100">
        <f t="shared" si="4"/>
        <v>35</v>
      </c>
      <c r="P44" s="510">
        <f>E44/'B1 Housing Units'!AE45</f>
        <v>6.6645168225303664E-3</v>
      </c>
      <c r="Q44" s="473">
        <f>F44/'B1 Housing Units'!AF45</f>
        <v>5.0799422490775898E-3</v>
      </c>
      <c r="R44" s="475">
        <f>G44/'B1 Housing Units'!J45</f>
        <v>6.0535944898837714E-3</v>
      </c>
    </row>
    <row r="45" spans="1:18">
      <c r="A45" s="477" t="s">
        <v>124</v>
      </c>
      <c r="B45" s="100"/>
      <c r="C45" s="100"/>
      <c r="D45" s="100"/>
      <c r="E45" s="480">
        <v>32</v>
      </c>
      <c r="F45" s="100">
        <v>21</v>
      </c>
      <c r="G45" s="481">
        <v>28</v>
      </c>
      <c r="H45" s="100"/>
      <c r="I45" s="100"/>
      <c r="J45" s="100"/>
      <c r="K45" s="480"/>
      <c r="L45" s="100"/>
      <c r="M45" s="100"/>
      <c r="N45" s="100">
        <f t="shared" si="4"/>
        <v>-11</v>
      </c>
      <c r="O45" s="100">
        <f t="shared" si="4"/>
        <v>7</v>
      </c>
      <c r="P45" s="510">
        <f>E45/'B1 Housing Units'!AE46</f>
        <v>7.154035323049408E-3</v>
      </c>
      <c r="Q45" s="473">
        <f>F45/'B1 Housing Units'!AF46</f>
        <v>4.6770601336302894E-3</v>
      </c>
      <c r="R45" s="475">
        <f>G45/'B1 Housing Units'!J46</f>
        <v>6.0896041757285777E-3</v>
      </c>
    </row>
    <row r="46" spans="1:18">
      <c r="A46" s="477" t="s">
        <v>45</v>
      </c>
      <c r="B46" s="100">
        <v>6</v>
      </c>
      <c r="C46" s="100">
        <v>17</v>
      </c>
      <c r="D46" s="100">
        <v>43</v>
      </c>
      <c r="E46" s="480">
        <v>87</v>
      </c>
      <c r="F46" s="100">
        <v>65</v>
      </c>
      <c r="G46" s="481">
        <v>69</v>
      </c>
      <c r="H46" s="100"/>
      <c r="I46" s="100"/>
      <c r="J46" s="100"/>
      <c r="K46" s="480">
        <f t="shared" ref="K46:M47" si="6">C46-B46</f>
        <v>11</v>
      </c>
      <c r="L46" s="100">
        <f t="shared" si="6"/>
        <v>26</v>
      </c>
      <c r="M46" s="100">
        <f t="shared" si="6"/>
        <v>44</v>
      </c>
      <c r="N46" s="100">
        <f t="shared" si="4"/>
        <v>-22</v>
      </c>
      <c r="O46" s="100">
        <f t="shared" si="4"/>
        <v>4</v>
      </c>
      <c r="P46" s="510">
        <f>E46/'B1 Housing Units'!AE47</f>
        <v>7.184145334434352E-3</v>
      </c>
      <c r="Q46" s="473">
        <f>F46/'B1 Housing Units'!AF47</f>
        <v>5.3519967064635651E-3</v>
      </c>
      <c r="R46" s="475">
        <f>G46/'B1 Housing Units'!J47</f>
        <v>5.8425063505503812E-3</v>
      </c>
    </row>
    <row r="47" spans="1:18">
      <c r="A47" s="477" t="s">
        <v>15</v>
      </c>
      <c r="B47" s="100">
        <v>4</v>
      </c>
      <c r="C47" s="100">
        <v>10</v>
      </c>
      <c r="D47" s="100">
        <v>10</v>
      </c>
      <c r="E47" s="480">
        <v>30</v>
      </c>
      <c r="F47" s="100">
        <v>24</v>
      </c>
      <c r="G47" s="481">
        <v>23</v>
      </c>
      <c r="H47" s="100"/>
      <c r="I47" s="100"/>
      <c r="J47" s="100"/>
      <c r="K47" s="480">
        <f t="shared" si="6"/>
        <v>6</v>
      </c>
      <c r="L47" s="100">
        <f t="shared" si="6"/>
        <v>0</v>
      </c>
      <c r="M47" s="100">
        <f t="shared" si="6"/>
        <v>20</v>
      </c>
      <c r="N47" s="100">
        <f t="shared" si="4"/>
        <v>-6</v>
      </c>
      <c r="O47" s="100">
        <f t="shared" si="4"/>
        <v>-1</v>
      </c>
      <c r="P47" s="510">
        <f>E47/'B1 Housing Units'!AE48</f>
        <v>6.0422960725075529E-3</v>
      </c>
      <c r="Q47" s="473">
        <f>F47/'B1 Housing Units'!AF48</f>
        <v>4.7999999999999996E-3</v>
      </c>
      <c r="R47" s="475">
        <f>G47/'B1 Housing Units'!J48</f>
        <v>4.4539116963594116E-3</v>
      </c>
    </row>
    <row r="48" spans="1:18" s="494" customFormat="1">
      <c r="A48" s="488" t="s">
        <v>52</v>
      </c>
      <c r="B48" s="489">
        <f t="shared" ref="B48:J48" si="7">SUM(B39:B47)</f>
        <v>28</v>
      </c>
      <c r="C48" s="489">
        <f t="shared" si="7"/>
        <v>85</v>
      </c>
      <c r="D48" s="489"/>
      <c r="E48" s="490">
        <f t="shared" si="7"/>
        <v>753</v>
      </c>
      <c r="F48" s="489">
        <f>SUM(F39:F47)</f>
        <v>630</v>
      </c>
      <c r="G48" s="491">
        <f t="shared" si="7"/>
        <v>715</v>
      </c>
      <c r="H48" s="489">
        <f t="shared" si="7"/>
        <v>0</v>
      </c>
      <c r="I48" s="489">
        <f t="shared" si="7"/>
        <v>0</v>
      </c>
      <c r="J48" s="489">
        <f t="shared" si="7"/>
        <v>0</v>
      </c>
      <c r="K48" s="490">
        <f>C48-B48</f>
        <v>57</v>
      </c>
      <c r="L48" s="489">
        <f>D48-C48</f>
        <v>-85</v>
      </c>
      <c r="M48" s="489"/>
      <c r="N48" s="489">
        <f t="shared" si="4"/>
        <v>-123</v>
      </c>
      <c r="O48" s="489">
        <f t="shared" si="4"/>
        <v>85</v>
      </c>
      <c r="P48" s="511">
        <f>E48/'B1 Housing Units'!AE49</f>
        <v>7.3396820445839383E-3</v>
      </c>
      <c r="Q48" s="492">
        <f>F48/'B1 Housing Units'!AF49</f>
        <v>6.1173957372432875E-3</v>
      </c>
      <c r="R48" s="493">
        <f>G48/'B1 Housing Units'!J49</f>
        <v>6.9599922125961255E-3</v>
      </c>
    </row>
    <row r="49" spans="1:18">
      <c r="A49" s="495" t="s">
        <v>156</v>
      </c>
      <c r="B49" s="496"/>
      <c r="C49" s="496"/>
      <c r="D49" s="496"/>
      <c r="E49" s="497">
        <f t="shared" ref="E49:J49" si="8">SUM(E48,E38,E20)</f>
        <v>1225</v>
      </c>
      <c r="F49" s="496">
        <f t="shared" si="8"/>
        <v>1064</v>
      </c>
      <c r="G49" s="498">
        <f t="shared" si="8"/>
        <v>1239</v>
      </c>
      <c r="H49" s="496">
        <f t="shared" si="8"/>
        <v>0</v>
      </c>
      <c r="I49" s="496">
        <f t="shared" si="8"/>
        <v>0</v>
      </c>
      <c r="J49" s="496">
        <f t="shared" si="8"/>
        <v>0</v>
      </c>
      <c r="K49" s="497"/>
      <c r="L49" s="496"/>
      <c r="M49" s="496"/>
      <c r="N49" s="496">
        <f t="shared" si="4"/>
        <v>-161</v>
      </c>
      <c r="O49" s="496">
        <f t="shared" si="4"/>
        <v>175</v>
      </c>
      <c r="P49" s="512">
        <f>E49/'B1 Housing Units'!AE50</f>
        <v>6.4515109702019194E-3</v>
      </c>
      <c r="Q49" s="499">
        <f>F49/'B1 Housing Units'!AF50</f>
        <v>5.5822835946968304E-3</v>
      </c>
      <c r="R49" s="500">
        <f>G49/'B1 Housing Units'!J50</f>
        <v>6.5067719793925963E-3</v>
      </c>
    </row>
    <row r="50" spans="1:18">
      <c r="A50" s="495" t="s">
        <v>76</v>
      </c>
      <c r="B50" s="496"/>
      <c r="C50" s="496"/>
      <c r="D50" s="496"/>
      <c r="E50" s="497">
        <v>1088</v>
      </c>
      <c r="F50" s="496">
        <v>1044</v>
      </c>
      <c r="G50" s="498">
        <v>1172</v>
      </c>
      <c r="H50" s="496"/>
      <c r="I50" s="496"/>
      <c r="J50" s="496"/>
      <c r="K50" s="497"/>
      <c r="L50" s="496"/>
      <c r="M50" s="496"/>
      <c r="N50" s="496">
        <f t="shared" si="4"/>
        <v>-44</v>
      </c>
      <c r="O50" s="496">
        <f t="shared" si="4"/>
        <v>128</v>
      </c>
      <c r="P50" s="512">
        <f>E50/'B1 Housing Units'!AE51</f>
        <v>6.5837644851895558E-3</v>
      </c>
      <c r="Q50" s="499">
        <f>F50/'B1 Housing Units'!AF50</f>
        <v>5.4773534519393713E-3</v>
      </c>
      <c r="R50" s="500">
        <f>G50/'B1 Housing Units'!J51</f>
        <v>7.0579875100118634E-3</v>
      </c>
    </row>
    <row r="51" spans="1:18">
      <c r="A51" s="495" t="s">
        <v>54</v>
      </c>
      <c r="B51" s="496">
        <v>83</v>
      </c>
      <c r="C51" s="496">
        <v>238</v>
      </c>
      <c r="D51" s="496">
        <v>466</v>
      </c>
      <c r="E51" s="497">
        <v>805</v>
      </c>
      <c r="F51" s="496">
        <v>686</v>
      </c>
      <c r="G51" s="498">
        <v>820</v>
      </c>
      <c r="H51" s="496"/>
      <c r="I51" s="496"/>
      <c r="J51" s="496"/>
      <c r="K51" s="497">
        <f t="shared" ref="K51:M52" si="9">C51-B51</f>
        <v>155</v>
      </c>
      <c r="L51" s="496">
        <f t="shared" si="9"/>
        <v>228</v>
      </c>
      <c r="M51" s="496">
        <f t="shared" si="9"/>
        <v>339</v>
      </c>
      <c r="N51" s="496">
        <f t="shared" si="4"/>
        <v>-119</v>
      </c>
      <c r="O51" s="496">
        <f t="shared" si="4"/>
        <v>134</v>
      </c>
      <c r="P51" s="512">
        <f>E51/'B1 Housing Units'!AE52</f>
        <v>6.3756821187856902E-3</v>
      </c>
      <c r="Q51" s="499">
        <f>F51/'B1 Housing Units'!AF51</f>
        <v>4.1389879390132797E-3</v>
      </c>
      <c r="R51" s="500">
        <f>G51/'B1 Housing Units'!J52</f>
        <v>6.4715213599665375E-3</v>
      </c>
    </row>
    <row r="52" spans="1:18">
      <c r="A52" s="501" t="s">
        <v>55</v>
      </c>
      <c r="B52" s="502">
        <v>462</v>
      </c>
      <c r="C52" s="502">
        <v>1057</v>
      </c>
      <c r="D52" s="502">
        <v>2071</v>
      </c>
      <c r="E52" s="503">
        <v>3563</v>
      </c>
      <c r="F52" s="502">
        <v>3467</v>
      </c>
      <c r="G52" s="504">
        <v>3953</v>
      </c>
      <c r="H52" s="502"/>
      <c r="I52" s="502"/>
      <c r="J52" s="502"/>
      <c r="K52" s="503">
        <f t="shared" si="9"/>
        <v>595</v>
      </c>
      <c r="L52" s="502">
        <f t="shared" si="9"/>
        <v>1014</v>
      </c>
      <c r="M52" s="502">
        <f t="shared" si="9"/>
        <v>1492</v>
      </c>
      <c r="N52" s="502">
        <f t="shared" si="4"/>
        <v>-96</v>
      </c>
      <c r="O52" s="502">
        <f>G52-F52</f>
        <v>486</v>
      </c>
      <c r="P52" s="513">
        <f>'B7 Forclosure Data FOR PRiNT'!E52/'B1 Housing Units'!AE53</f>
        <v>5.8480875949308911E-3</v>
      </c>
      <c r="Q52" s="505">
        <f>F52/'B1 Housing Units'!AF53</f>
        <v>5.6704158686596258E-3</v>
      </c>
      <c r="R52" s="506">
        <f>G52/'B1 Housing Units'!J53</f>
        <v>6.430214362167631E-3</v>
      </c>
    </row>
    <row r="53" spans="1:18" s="209" customFormat="1">
      <c r="A53" s="206" t="s">
        <v>114</v>
      </c>
      <c r="B53" s="207"/>
      <c r="C53" s="207"/>
      <c r="D53" s="207"/>
      <c r="E53" s="207"/>
      <c r="F53" s="207"/>
      <c r="G53" s="100"/>
      <c r="H53" s="207"/>
      <c r="I53" s="207"/>
      <c r="J53" s="207"/>
    </row>
    <row r="54" spans="1:18" s="209" customFormat="1">
      <c r="A54" s="210" t="s">
        <v>155</v>
      </c>
      <c r="B54" s="207"/>
      <c r="C54" s="207"/>
      <c r="D54" s="207"/>
      <c r="E54" s="207"/>
      <c r="F54" s="207"/>
      <c r="G54" s="100"/>
      <c r="H54" s="207"/>
      <c r="I54" s="207"/>
      <c r="J54" s="207"/>
    </row>
    <row r="55" spans="1:18" s="209" customFormat="1">
      <c r="A55" s="210" t="s">
        <v>195</v>
      </c>
      <c r="B55" s="207"/>
      <c r="C55" s="207"/>
      <c r="D55" s="207"/>
      <c r="E55" s="211"/>
      <c r="F55" s="211"/>
      <c r="G55" s="395"/>
      <c r="H55" s="211"/>
      <c r="I55" s="211"/>
      <c r="J55" s="211"/>
    </row>
    <row r="56" spans="1:18">
      <c r="A56" s="101"/>
      <c r="B56" s="100"/>
      <c r="C56" s="100"/>
      <c r="D56" s="100"/>
      <c r="E56" s="100"/>
      <c r="F56" s="394"/>
      <c r="G56" s="100"/>
      <c r="H56" s="100"/>
      <c r="I56" s="100"/>
      <c r="J56" s="100"/>
      <c r="N56" s="102"/>
    </row>
    <row r="57" spans="1:18">
      <c r="A57" s="101"/>
      <c r="B57" s="100"/>
      <c r="C57" s="100"/>
      <c r="D57" s="100"/>
      <c r="E57" s="100"/>
      <c r="F57" s="394"/>
      <c r="G57" s="100"/>
      <c r="H57" s="100"/>
      <c r="I57" s="100"/>
      <c r="J57" s="100"/>
      <c r="M57" s="474"/>
    </row>
    <row r="58" spans="1:18">
      <c r="A58" s="101"/>
      <c r="B58" s="100"/>
      <c r="C58" s="100"/>
      <c r="D58" s="100"/>
      <c r="E58" s="100"/>
      <c r="F58" s="100"/>
      <c r="G58" s="100"/>
      <c r="H58" s="100"/>
      <c r="I58" s="100"/>
      <c r="J58" s="100"/>
    </row>
    <row r="59" spans="1:18">
      <c r="A59" s="101"/>
      <c r="B59" s="100"/>
      <c r="C59" s="100"/>
      <c r="D59" s="100"/>
      <c r="E59" s="100"/>
      <c r="F59" s="100"/>
      <c r="G59" s="100"/>
      <c r="H59" s="100"/>
      <c r="I59" s="100"/>
      <c r="J59" s="100"/>
    </row>
    <row r="60" spans="1:18">
      <c r="A60" s="101"/>
      <c r="B60" s="100"/>
      <c r="C60" s="100"/>
      <c r="D60" s="100"/>
      <c r="E60" s="100"/>
      <c r="F60" s="100"/>
      <c r="G60" s="100"/>
      <c r="H60" s="100"/>
      <c r="I60" s="100"/>
      <c r="J60" s="100"/>
    </row>
    <row r="61" spans="1:18">
      <c r="A61" s="101"/>
      <c r="B61" s="100"/>
      <c r="C61" s="100"/>
      <c r="D61" s="100"/>
      <c r="E61" s="100"/>
      <c r="F61" s="100"/>
      <c r="G61" s="100"/>
      <c r="H61" s="100"/>
      <c r="I61" s="100"/>
      <c r="J61" s="100"/>
    </row>
    <row r="62" spans="1:18">
      <c r="A62" s="101"/>
      <c r="B62" s="100"/>
      <c r="C62" s="100"/>
      <c r="D62" s="100"/>
      <c r="E62" s="100"/>
      <c r="F62" s="100"/>
      <c r="G62" s="100"/>
      <c r="H62" s="100"/>
      <c r="I62" s="100"/>
      <c r="J62" s="100"/>
    </row>
    <row r="63" spans="1:18">
      <c r="A63" s="101"/>
      <c r="B63" s="100"/>
      <c r="C63" s="100"/>
      <c r="D63" s="100"/>
      <c r="E63" s="100"/>
      <c r="F63" s="100"/>
      <c r="G63" s="100"/>
      <c r="H63" s="100"/>
      <c r="I63" s="100"/>
      <c r="J63" s="100"/>
    </row>
    <row r="64" spans="1:18">
      <c r="A64" s="101"/>
      <c r="B64" s="100"/>
      <c r="C64" s="100"/>
      <c r="D64" s="100"/>
      <c r="E64" s="100"/>
      <c r="F64" s="100"/>
      <c r="G64" s="100"/>
      <c r="H64" s="100"/>
      <c r="I64" s="100"/>
      <c r="J64" s="100"/>
    </row>
    <row r="65" spans="1:10">
      <c r="A65" s="101"/>
      <c r="B65" s="100"/>
      <c r="C65" s="100"/>
      <c r="D65" s="100"/>
      <c r="E65" s="100"/>
      <c r="F65" s="100"/>
      <c r="G65" s="100"/>
      <c r="H65" s="100"/>
      <c r="I65" s="100"/>
      <c r="J65" s="100"/>
    </row>
    <row r="66" spans="1:10">
      <c r="A66" s="101"/>
      <c r="B66" s="100"/>
      <c r="C66" s="100"/>
      <c r="D66" s="100"/>
      <c r="E66" s="100"/>
      <c r="F66" s="100"/>
      <c r="G66" s="100"/>
      <c r="H66" s="100"/>
      <c r="I66" s="100"/>
      <c r="J66" s="100"/>
    </row>
    <row r="67" spans="1:10">
      <c r="A67" s="101"/>
      <c r="B67" s="100"/>
      <c r="C67" s="100"/>
      <c r="D67" s="100"/>
      <c r="E67" s="100"/>
      <c r="F67" s="100"/>
      <c r="G67" s="100"/>
      <c r="H67" s="100"/>
      <c r="I67" s="100"/>
      <c r="J67" s="100"/>
    </row>
    <row r="68" spans="1:10">
      <c r="A68" s="101"/>
      <c r="B68" s="100"/>
      <c r="C68" s="100"/>
      <c r="D68" s="100"/>
      <c r="E68" s="100"/>
      <c r="F68" s="100"/>
      <c r="G68" s="100"/>
      <c r="H68" s="100"/>
      <c r="I68" s="100"/>
      <c r="J68" s="100"/>
    </row>
    <row r="69" spans="1:10">
      <c r="B69" s="100"/>
      <c r="C69" s="100"/>
      <c r="D69" s="100"/>
      <c r="E69" s="100"/>
      <c r="F69" s="100"/>
      <c r="G69" s="100"/>
      <c r="H69" s="100"/>
      <c r="I69" s="100"/>
      <c r="J69" s="100"/>
    </row>
  </sheetData>
  <mergeCells count="2">
    <mergeCell ref="K2:O2"/>
    <mergeCell ref="P2:R2"/>
  </mergeCells>
  <pageMargins left="1.25" right="0.25" top="0.25" bottom="0.25" header="0.3" footer="0.3"/>
  <pageSetup scale="91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4"/>
  <sheetViews>
    <sheetView workbookViewId="0">
      <pane ySplit="5" topLeftCell="A6" activePane="bottomLeft" state="frozenSplit"/>
      <selection activeCell="B7" sqref="B7"/>
      <selection pane="bottomLeft" activeCell="A25" sqref="A25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72" t="s">
        <v>208</v>
      </c>
      <c r="B1" s="65"/>
      <c r="C1" s="63"/>
      <c r="D1" s="65"/>
      <c r="E1" s="63"/>
      <c r="F1" s="65"/>
      <c r="G1" s="63"/>
    </row>
    <row r="2" spans="1:7">
      <c r="A2" s="72" t="s">
        <v>102</v>
      </c>
      <c r="B2" s="65"/>
      <c r="C2" s="63"/>
      <c r="D2" s="65"/>
      <c r="E2" s="63"/>
      <c r="F2" s="65"/>
      <c r="G2" s="63"/>
    </row>
    <row r="3" spans="1:7">
      <c r="B3" s="65"/>
      <c r="C3" s="63"/>
      <c r="D3" s="65"/>
      <c r="E3" s="63"/>
      <c r="F3" s="65"/>
      <c r="G3" s="63"/>
    </row>
    <row r="4" spans="1:7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7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7">
      <c r="A6" s="2" t="s">
        <v>3</v>
      </c>
      <c r="B6" s="65"/>
      <c r="C6" s="63"/>
      <c r="D6" s="65"/>
      <c r="E6" s="63"/>
      <c r="F6" s="65"/>
      <c r="G6" s="89"/>
    </row>
    <row r="7" spans="1:7">
      <c r="A7" s="1" t="s">
        <v>29</v>
      </c>
      <c r="B7" s="65"/>
      <c r="C7" s="63"/>
      <c r="D7" s="65"/>
      <c r="E7" s="63"/>
      <c r="F7" s="65"/>
      <c r="G7" s="89"/>
    </row>
    <row r="8" spans="1:7">
      <c r="A8" s="1" t="s">
        <v>32</v>
      </c>
      <c r="B8" s="65"/>
      <c r="C8" s="63"/>
      <c r="D8" s="65"/>
      <c r="E8" s="63"/>
      <c r="F8" s="65"/>
      <c r="G8" s="89"/>
    </row>
    <row r="9" spans="1:7">
      <c r="A9" s="1" t="s">
        <v>33</v>
      </c>
      <c r="B9" s="65"/>
      <c r="C9" s="63"/>
      <c r="D9" s="65"/>
      <c r="E9" s="63"/>
      <c r="F9" s="65"/>
      <c r="G9" s="89"/>
    </row>
    <row r="10" spans="1:7">
      <c r="A10" s="1" t="s">
        <v>34</v>
      </c>
      <c r="B10" s="65"/>
      <c r="C10" s="63"/>
      <c r="D10" s="65"/>
      <c r="E10" s="63"/>
      <c r="F10" s="65"/>
      <c r="G10" s="89"/>
    </row>
    <row r="11" spans="1:7">
      <c r="A11" s="1" t="s">
        <v>7</v>
      </c>
      <c r="B11" s="65"/>
      <c r="C11" s="63"/>
      <c r="D11" s="65"/>
      <c r="E11" s="63"/>
      <c r="F11" s="65"/>
      <c r="G11" s="89"/>
    </row>
    <row r="12" spans="1:7">
      <c r="A12" s="1" t="s">
        <v>36</v>
      </c>
      <c r="B12" s="65"/>
      <c r="C12" s="63"/>
      <c r="D12" s="65"/>
      <c r="E12" s="63"/>
      <c r="F12" s="65"/>
      <c r="G12" s="89"/>
    </row>
    <row r="13" spans="1:7">
      <c r="A13" s="1" t="s">
        <v>9</v>
      </c>
      <c r="B13" s="65"/>
      <c r="C13" s="63"/>
      <c r="D13" s="65"/>
      <c r="E13" s="63"/>
      <c r="F13" s="65"/>
      <c r="G13" s="89"/>
    </row>
    <row r="14" spans="1:7">
      <c r="A14" s="1" t="s">
        <v>37</v>
      </c>
      <c r="B14" s="65"/>
      <c r="C14" s="63"/>
      <c r="D14" s="65"/>
      <c r="E14" s="63"/>
      <c r="F14" s="65"/>
      <c r="G14" s="89"/>
    </row>
    <row r="15" spans="1:7">
      <c r="A15" s="1" t="s">
        <v>10</v>
      </c>
      <c r="B15" s="65"/>
      <c r="C15" s="63"/>
      <c r="D15" s="65"/>
      <c r="E15" s="63"/>
      <c r="F15" s="65"/>
      <c r="G15" s="89"/>
    </row>
    <row r="16" spans="1:7">
      <c r="A16" s="1" t="s">
        <v>11</v>
      </c>
      <c r="B16" s="65"/>
      <c r="C16" s="63"/>
      <c r="D16" s="65"/>
      <c r="E16" s="63"/>
      <c r="F16" s="65"/>
      <c r="G16" s="89"/>
    </row>
    <row r="17" spans="1:7">
      <c r="A17" s="1" t="s">
        <v>43</v>
      </c>
      <c r="B17" s="65"/>
      <c r="C17" s="63"/>
      <c r="D17" s="65"/>
      <c r="E17" s="63"/>
      <c r="F17" s="65"/>
      <c r="G17" s="89"/>
    </row>
    <row r="18" spans="1:7">
      <c r="A18" s="1" t="s">
        <v>12</v>
      </c>
      <c r="B18" s="65"/>
      <c r="C18" s="63"/>
      <c r="D18" s="65"/>
      <c r="E18" s="63"/>
      <c r="F18" s="65"/>
      <c r="G18" s="89"/>
    </row>
    <row r="19" spans="1:7">
      <c r="A19" s="1" t="s">
        <v>47</v>
      </c>
      <c r="B19" s="65"/>
      <c r="C19" s="63"/>
      <c r="D19" s="65"/>
      <c r="E19" s="63"/>
      <c r="F19" s="65"/>
      <c r="G19" s="89"/>
    </row>
    <row r="20" spans="1:7">
      <c r="A20" s="1" t="s">
        <v>13</v>
      </c>
      <c r="B20" s="65"/>
      <c r="C20" s="63"/>
      <c r="D20" s="65"/>
      <c r="E20" s="63"/>
      <c r="F20" s="65"/>
      <c r="G20" s="89"/>
    </row>
    <row r="21" spans="1:7">
      <c r="A21" s="1" t="s">
        <v>14</v>
      </c>
      <c r="B21" s="65"/>
      <c r="C21" s="63"/>
      <c r="D21" s="65"/>
      <c r="E21" s="63"/>
      <c r="F21" s="65"/>
      <c r="G21" s="89"/>
    </row>
    <row r="22" spans="1:7">
      <c r="A22" s="56" t="s">
        <v>48</v>
      </c>
      <c r="B22" s="77" t="e">
        <f>(B6*C6+B7*C7+B8*C8+B9*C9+B10*C10+B11*C11+B12*C12+B13*C13+B14*C14+B15*C15+B16*C16+B17*C17+B18*C18+B19*C19+B20*C20+B21*C21)/C22</f>
        <v>#DIV/0!</v>
      </c>
      <c r="C22" s="155">
        <f>SUM(C6:C21)</f>
        <v>0</v>
      </c>
      <c r="D22" s="77" t="e">
        <f>(D6*E6+D7*E7+D8*E8+D9*E9+D10*E10+D11*E11+D12*E12+D13*E13+D14*E14+D15*E15+D16*E16+D17*E17+D18*E18+D19*E19+D20*E20+D21*E21)/E22</f>
        <v>#DIV/0!</v>
      </c>
      <c r="E22" s="155">
        <f>SUM(E6:E21)</f>
        <v>0</v>
      </c>
      <c r="F22" s="77" t="e">
        <f>(F6*G6+F7*G7+F8*G8+F9*G9+F10*G10+F11*G11+F12*G12+F13*G13+F14*G14+F15*G15+F16*G16+F17*G17+F18*G18+F19*G19+F20*G20+F21*G21)/G22</f>
        <v>#DIV/0!</v>
      </c>
      <c r="G22" s="156">
        <f>SUM(G6:G21)</f>
        <v>0</v>
      </c>
    </row>
    <row r="23" spans="1:7">
      <c r="A23" s="1" t="s">
        <v>19</v>
      </c>
      <c r="B23" s="65"/>
      <c r="C23" s="63"/>
      <c r="D23" s="65"/>
      <c r="E23" s="63"/>
      <c r="F23" s="65"/>
      <c r="G23" s="89"/>
    </row>
    <row r="24" spans="1:7">
      <c r="A24" s="1" t="s">
        <v>22</v>
      </c>
      <c r="B24" s="65"/>
      <c r="C24" s="63"/>
      <c r="D24" s="65"/>
      <c r="E24" s="63"/>
      <c r="F24" s="65"/>
      <c r="G24" s="89"/>
    </row>
    <row r="25" spans="1:7">
      <c r="A25" s="1" t="s">
        <v>25</v>
      </c>
      <c r="B25" s="65"/>
      <c r="C25" s="63"/>
      <c r="D25" s="65"/>
      <c r="E25" s="63"/>
      <c r="F25" s="65"/>
      <c r="G25" s="89"/>
    </row>
    <row r="26" spans="1:7">
      <c r="A26" s="1" t="s">
        <v>26</v>
      </c>
      <c r="B26" s="65"/>
      <c r="C26" s="63"/>
      <c r="D26" s="65"/>
      <c r="E26" s="63"/>
      <c r="F26" s="65"/>
      <c r="G26" s="89"/>
    </row>
    <row r="27" spans="1:7">
      <c r="A27" s="1" t="s">
        <v>1</v>
      </c>
      <c r="B27" s="65"/>
      <c r="C27" s="63"/>
      <c r="D27" s="65"/>
      <c r="E27" s="63"/>
      <c r="F27" s="65"/>
      <c r="G27" s="89"/>
    </row>
    <row r="28" spans="1:7">
      <c r="A28" s="1" t="s">
        <v>2</v>
      </c>
      <c r="B28" s="65"/>
      <c r="C28" s="63"/>
      <c r="D28" s="65"/>
      <c r="E28" s="63"/>
      <c r="F28" s="65"/>
      <c r="G28" s="89"/>
    </row>
    <row r="29" spans="1:7">
      <c r="A29" s="1" t="s">
        <v>27</v>
      </c>
      <c r="B29" s="65"/>
      <c r="C29" s="63"/>
      <c r="D29" s="65"/>
      <c r="E29" s="63"/>
      <c r="F29" s="65"/>
      <c r="G29" s="89"/>
    </row>
    <row r="30" spans="1:7">
      <c r="A30" s="1" t="s">
        <v>4</v>
      </c>
      <c r="B30" s="65"/>
      <c r="C30" s="63"/>
      <c r="D30" s="65"/>
      <c r="E30" s="63"/>
      <c r="F30" s="65"/>
      <c r="G30" s="89"/>
    </row>
    <row r="31" spans="1:7">
      <c r="A31" s="1" t="s">
        <v>5</v>
      </c>
      <c r="B31" s="65"/>
      <c r="C31" s="63"/>
      <c r="D31" s="65"/>
      <c r="E31" s="63"/>
      <c r="F31" s="65"/>
      <c r="G31" s="89"/>
    </row>
    <row r="32" spans="1:7">
      <c r="A32" s="1" t="s">
        <v>6</v>
      </c>
      <c r="B32" s="65"/>
      <c r="C32" s="63"/>
      <c r="D32" s="65"/>
      <c r="E32" s="63"/>
      <c r="F32" s="65"/>
      <c r="G32" s="89"/>
    </row>
    <row r="33" spans="1:7">
      <c r="A33" s="1" t="s">
        <v>35</v>
      </c>
      <c r="B33" s="65"/>
      <c r="C33" s="63"/>
      <c r="D33" s="65"/>
      <c r="E33" s="63"/>
      <c r="F33" s="65"/>
      <c r="G33" s="89"/>
    </row>
    <row r="34" spans="1:7">
      <c r="A34" s="1" t="s">
        <v>39</v>
      </c>
      <c r="B34" s="65"/>
      <c r="C34" s="63"/>
      <c r="D34" s="65"/>
      <c r="E34" s="63"/>
      <c r="F34" s="65"/>
      <c r="G34" s="89"/>
    </row>
    <row r="35" spans="1:7">
      <c r="A35" s="1" t="s">
        <v>40</v>
      </c>
      <c r="B35" s="65"/>
      <c r="C35" s="63"/>
      <c r="D35" s="65"/>
      <c r="E35" s="63"/>
      <c r="F35" s="65"/>
      <c r="G35" s="89"/>
    </row>
    <row r="36" spans="1:7">
      <c r="A36" s="1" t="s">
        <v>41</v>
      </c>
      <c r="B36" s="65"/>
      <c r="C36" s="63"/>
      <c r="D36" s="65"/>
      <c r="E36" s="63"/>
      <c r="F36" s="65"/>
      <c r="G36" s="89"/>
    </row>
    <row r="37" spans="1:7">
      <c r="A37" s="1" t="s">
        <v>42</v>
      </c>
      <c r="B37" s="65"/>
      <c r="C37" s="63"/>
      <c r="D37" s="65"/>
      <c r="E37" s="63"/>
      <c r="F37" s="65"/>
      <c r="G37" s="89"/>
    </row>
    <row r="38" spans="1:7">
      <c r="A38" s="1" t="s">
        <v>44</v>
      </c>
      <c r="B38" s="65"/>
      <c r="C38" s="63"/>
      <c r="D38" s="65"/>
      <c r="E38" s="63"/>
      <c r="F38" s="65"/>
      <c r="G38" s="89"/>
    </row>
    <row r="39" spans="1:7">
      <c r="A39" s="1" t="s">
        <v>46</v>
      </c>
      <c r="B39" s="65"/>
      <c r="C39" s="63"/>
      <c r="D39" s="65"/>
      <c r="E39" s="63"/>
      <c r="F39" s="65"/>
      <c r="G39" s="89"/>
    </row>
    <row r="40" spans="1:7">
      <c r="A40" s="56" t="s">
        <v>50</v>
      </c>
      <c r="B40" s="77" t="e">
        <f>(B23*C23+B24*C24+B25*C25+B26*C26+B27*C27+B28*C28+B29*C29+B30*C30+B31*C31+B32*C32+B33*C33+B34*C34+B35*C35+B36*C36+B37*C37+B38*C38+B39*C39)/C40</f>
        <v>#DIV/0!</v>
      </c>
      <c r="C40" s="78">
        <f>SUM(C23:C39)</f>
        <v>0</v>
      </c>
      <c r="D40" s="77" t="e">
        <f>(D23*E23+D24*E24+D25*E25+D26*E26+D27*E27+D28*E28+D29*E29+D30*E30+D31*E31+D32*E32+D33*E33+D34*E34+D35*E35+D36*E36+D37*E37+D38*E38+D39*E39)/E40</f>
        <v>#DIV/0!</v>
      </c>
      <c r="E40" s="78">
        <f>SUM(E23:E39)</f>
        <v>0</v>
      </c>
      <c r="F40" s="77" t="e">
        <f>(F23*G23+F24*G24+F25*G25+F26*G26+F27*G27+F28*G28+F29*G29+F30*G30+F31*G31+F32*G32+F33*G33+F34*G34+F35*G35+F36*G36+F37*G37+F38*G38+F39*G39)/G40</f>
        <v>#DIV/0!</v>
      </c>
      <c r="G40" s="79">
        <f>SUM(G23:G39)</f>
        <v>0</v>
      </c>
    </row>
    <row r="41" spans="1:7">
      <c r="A41" s="1" t="s">
        <v>28</v>
      </c>
      <c r="B41" s="65"/>
      <c r="C41" s="63"/>
      <c r="D41" s="65"/>
      <c r="E41" s="63"/>
      <c r="F41" s="65"/>
      <c r="G41" s="89"/>
    </row>
    <row r="42" spans="1:7">
      <c r="A42" s="1" t="s">
        <v>120</v>
      </c>
      <c r="B42" s="65"/>
      <c r="C42" s="63"/>
      <c r="D42" s="65"/>
      <c r="E42" s="63"/>
      <c r="F42" s="65"/>
      <c r="G42" s="89"/>
    </row>
    <row r="43" spans="1:7">
      <c r="A43" s="1" t="s">
        <v>121</v>
      </c>
      <c r="B43" s="65"/>
      <c r="C43" s="63"/>
      <c r="D43" s="65"/>
      <c r="E43" s="63"/>
      <c r="F43" s="65"/>
      <c r="G43" s="89"/>
    </row>
    <row r="44" spans="1:7">
      <c r="A44" s="1" t="s">
        <v>8</v>
      </c>
      <c r="B44" s="65"/>
      <c r="C44" s="63"/>
      <c r="D44" s="65"/>
      <c r="E44" s="63"/>
      <c r="F44" s="65"/>
      <c r="G44" s="89"/>
    </row>
    <row r="45" spans="1:7">
      <c r="A45" s="1" t="s">
        <v>122</v>
      </c>
      <c r="B45" s="65"/>
      <c r="C45" s="63"/>
      <c r="D45" s="65"/>
      <c r="E45" s="63"/>
      <c r="F45" s="65"/>
      <c r="G45" s="89"/>
    </row>
    <row r="46" spans="1:7">
      <c r="A46" s="1" t="s">
        <v>123</v>
      </c>
      <c r="B46" s="65"/>
      <c r="C46" s="63"/>
      <c r="D46" s="65"/>
      <c r="E46" s="63"/>
      <c r="F46" s="65"/>
      <c r="G46" s="89"/>
    </row>
    <row r="47" spans="1:7">
      <c r="A47" s="1" t="s">
        <v>124</v>
      </c>
      <c r="B47" s="65"/>
      <c r="C47" s="63"/>
      <c r="D47" s="65"/>
      <c r="E47" s="63"/>
      <c r="F47" s="65"/>
      <c r="G47" s="89"/>
    </row>
    <row r="48" spans="1:7">
      <c r="A48" s="1" t="s">
        <v>45</v>
      </c>
      <c r="B48" s="65"/>
      <c r="C48" s="63"/>
      <c r="D48" s="65"/>
      <c r="E48" s="63"/>
      <c r="F48" s="65"/>
      <c r="G48" s="89"/>
    </row>
    <row r="49" spans="1:7">
      <c r="A49" s="1" t="s">
        <v>15</v>
      </c>
      <c r="B49" s="65"/>
      <c r="C49" s="63"/>
      <c r="D49" s="65"/>
      <c r="E49" s="63"/>
      <c r="F49" s="65"/>
      <c r="G49" s="89"/>
    </row>
    <row r="50" spans="1:7">
      <c r="A50" s="56" t="s">
        <v>52</v>
      </c>
      <c r="B50" s="77" t="e">
        <f>(B41*C41+B42*C42+B43*C43+B44*C44+B45*C45+B46*C46+B47*C47+B48*C48+B49*C49)/C50</f>
        <v>#DIV/0!</v>
      </c>
      <c r="C50" s="78">
        <f>SUM(C41:C49)</f>
        <v>0</v>
      </c>
      <c r="D50" s="77" t="e">
        <f>(D41*E41+D42*E42+D43*E43+D44*E44+D45*E45+D46*E46+D47*E47+D48*E48+D49*E49)/E50</f>
        <v>#DIV/0!</v>
      </c>
      <c r="E50" s="78">
        <f>SUM(E41:E49)</f>
        <v>0</v>
      </c>
      <c r="F50" s="77" t="e">
        <f>(F41*G41+F42*G42+F43*G43+F44*G44+F45*G45+F46*G46+F47*G47+F48*G48+F49*G49)/G50</f>
        <v>#DIV/0!</v>
      </c>
      <c r="G50" s="79">
        <f>SUM(G41:G49)</f>
        <v>0</v>
      </c>
    </row>
    <row r="51" spans="1:7">
      <c r="A51" s="264" t="s">
        <v>179</v>
      </c>
      <c r="B51" s="77" t="e">
        <f>(B50*C50+B40*C40+B22*C22)/C51</f>
        <v>#DIV/0!</v>
      </c>
      <c r="C51" s="265">
        <f>SUM(C50,C40,C22)</f>
        <v>0</v>
      </c>
      <c r="D51" s="77" t="e">
        <f>(D50*E50+D40*E40+D22*E22)/E51</f>
        <v>#DIV/0!</v>
      </c>
      <c r="E51" s="265">
        <f>SUM(E50,E40,E22)</f>
        <v>0</v>
      </c>
      <c r="F51" s="77" t="e">
        <f>(F50*G50+F40*G40+F22*G22)/G51</f>
        <v>#DIV/0!</v>
      </c>
      <c r="G51" s="265">
        <f>SUM(G50,G40,G22)</f>
        <v>0</v>
      </c>
    </row>
    <row r="52" spans="1:7">
      <c r="A52" s="80" t="s">
        <v>76</v>
      </c>
      <c r="B52" s="86"/>
      <c r="C52" s="85"/>
      <c r="D52" s="86"/>
      <c r="E52" s="85"/>
      <c r="F52" s="86"/>
      <c r="G52" s="87"/>
    </row>
    <row r="53" spans="1:7">
      <c r="A53" s="80" t="s">
        <v>54</v>
      </c>
      <c r="B53" s="86"/>
      <c r="C53" s="85"/>
      <c r="D53" s="86"/>
      <c r="E53" s="85"/>
      <c r="F53" s="86"/>
      <c r="G53" s="87"/>
    </row>
    <row r="54" spans="1:7">
      <c r="A54" s="80" t="s">
        <v>84</v>
      </c>
      <c r="B54" s="86"/>
      <c r="C54" s="85"/>
      <c r="D54" s="86"/>
      <c r="E54" s="85"/>
      <c r="F54" s="86"/>
      <c r="G54" s="87"/>
    </row>
  </sheetData>
  <mergeCells count="3">
    <mergeCell ref="B4:C4"/>
    <mergeCell ref="D4:E4"/>
    <mergeCell ref="F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H58"/>
  <sheetViews>
    <sheetView workbookViewId="0">
      <pane xSplit="1" ySplit="5" topLeftCell="AP6" activePane="bottomRight" state="frozenSplit"/>
      <selection pane="topRight" activeCell="AF1" sqref="AF1"/>
      <selection pane="bottomLeft" activeCell="H77" sqref="H77"/>
      <selection pane="bottomRight" activeCell="AQ27" sqref="AQ27"/>
    </sheetView>
  </sheetViews>
  <sheetFormatPr baseColWidth="10" defaultColWidth="8.83203125" defaultRowHeight="13"/>
  <cols>
    <col min="1" max="1" width="19" customWidth="1"/>
    <col min="2" max="2" width="14.33203125" style="61" hidden="1" customWidth="1"/>
    <col min="3" max="3" width="11" style="60" hidden="1" customWidth="1"/>
    <col min="4" max="4" width="14.33203125" style="61" hidden="1" customWidth="1"/>
    <col min="5" max="5" width="11" style="60" hidden="1" customWidth="1"/>
    <col min="6" max="6" width="14.33203125" style="61" hidden="1" customWidth="1"/>
    <col min="7" max="7" width="11" style="60" hidden="1" customWidth="1"/>
    <col min="8" max="8" width="10.33203125" style="72" hidden="1" customWidth="1"/>
    <col min="9" max="9" width="10.6640625" style="72" hidden="1" customWidth="1"/>
    <col min="10" max="10" width="9.83203125" style="72" hidden="1" customWidth="1"/>
    <col min="11" max="11" width="2.6640625" hidden="1" customWidth="1"/>
    <col min="12" max="12" width="14.33203125" style="61" hidden="1" customWidth="1"/>
    <col min="13" max="13" width="11" style="60" hidden="1" customWidth="1"/>
    <col min="14" max="14" width="14.33203125" style="61" hidden="1" customWidth="1"/>
    <col min="15" max="15" width="11" style="60" hidden="1" customWidth="1"/>
    <col min="16" max="16" width="14.33203125" style="61" hidden="1" customWidth="1"/>
    <col min="17" max="17" width="11" style="60" hidden="1" customWidth="1"/>
    <col min="18" max="18" width="10.33203125" style="72" hidden="1" customWidth="1"/>
    <col min="19" max="19" width="10.6640625" style="72" hidden="1" customWidth="1"/>
    <col min="20" max="20" width="9.83203125" style="72" hidden="1" customWidth="1"/>
    <col min="21" max="21" width="2.33203125" hidden="1" customWidth="1"/>
    <col min="22" max="22" width="14.33203125" style="61" hidden="1" customWidth="1"/>
    <col min="23" max="23" width="11" style="60" hidden="1" customWidth="1"/>
    <col min="24" max="24" width="14.33203125" style="61" hidden="1" customWidth="1"/>
    <col min="25" max="25" width="11" style="60" hidden="1" customWidth="1"/>
    <col min="26" max="26" width="14.33203125" style="61" hidden="1" customWidth="1"/>
    <col min="27" max="27" width="11" style="60" hidden="1" customWidth="1"/>
    <col min="28" max="28" width="10.33203125" style="72" hidden="1" customWidth="1"/>
    <col min="29" max="29" width="10.6640625" style="72" hidden="1" customWidth="1"/>
    <col min="30" max="30" width="9.83203125" style="72" hidden="1" customWidth="1"/>
    <col min="31" max="31" width="1.6640625" hidden="1" customWidth="1"/>
    <col min="32" max="32" width="14.33203125" style="61" hidden="1" customWidth="1"/>
    <col min="33" max="33" width="11" style="60" hidden="1" customWidth="1"/>
    <col min="34" max="34" width="14.33203125" style="61" hidden="1" customWidth="1"/>
    <col min="35" max="35" width="11" style="60" hidden="1" customWidth="1"/>
    <col min="36" max="36" width="14.33203125" style="61" hidden="1" customWidth="1"/>
    <col min="37" max="37" width="11" style="60" hidden="1" customWidth="1"/>
    <col min="38" max="38" width="10.33203125" style="72" hidden="1" customWidth="1"/>
    <col min="39" max="39" width="10.6640625" style="72" hidden="1" customWidth="1"/>
    <col min="40" max="40" width="9.83203125" style="72" hidden="1" customWidth="1"/>
    <col min="41" max="41" width="3.33203125" hidden="1" customWidth="1"/>
    <col min="42" max="42" width="14.33203125" style="61" bestFit="1" customWidth="1"/>
    <col min="43" max="43" width="11" style="60" bestFit="1" customWidth="1"/>
    <col min="44" max="44" width="14.33203125" style="61" bestFit="1" customWidth="1"/>
    <col min="45" max="45" width="11" style="60" bestFit="1" customWidth="1"/>
    <col min="46" max="46" width="14.33203125" style="61" bestFit="1" customWidth="1"/>
    <col min="47" max="47" width="11" style="60" bestFit="1" customWidth="1"/>
    <col min="48" max="48" width="10.33203125" style="72" customWidth="1"/>
    <col min="49" max="49" width="10.6640625" style="72" customWidth="1"/>
    <col min="50" max="50" width="9.83203125" style="72" customWidth="1"/>
    <col min="51" max="51" width="3.5" customWidth="1"/>
    <col min="52" max="52" width="14.33203125" style="61" bestFit="1" customWidth="1"/>
    <col min="53" max="53" width="11" style="60" bestFit="1" customWidth="1"/>
    <col min="54" max="54" width="14.33203125" style="61" bestFit="1" customWidth="1"/>
    <col min="55" max="55" width="11" style="60" bestFit="1" customWidth="1"/>
    <col min="56" max="56" width="14.33203125" style="61" bestFit="1" customWidth="1"/>
    <col min="57" max="57" width="11" style="60" bestFit="1" customWidth="1"/>
    <col min="58" max="58" width="10.33203125" style="72" customWidth="1"/>
    <col min="59" max="59" width="10.6640625" style="72" customWidth="1"/>
    <col min="60" max="60" width="9.83203125" style="72" customWidth="1"/>
  </cols>
  <sheetData>
    <row r="1" spans="1:60" ht="17">
      <c r="A1" s="197" t="s">
        <v>154</v>
      </c>
      <c r="B1" s="198"/>
      <c r="C1" s="199"/>
      <c r="D1" s="198"/>
      <c r="E1" s="199"/>
      <c r="F1" s="198"/>
      <c r="G1" s="200"/>
      <c r="H1" s="201"/>
      <c r="I1" s="201"/>
      <c r="J1" s="202" t="s">
        <v>94</v>
      </c>
      <c r="K1" s="203"/>
      <c r="L1" s="198"/>
      <c r="M1" s="199"/>
      <c r="N1" s="198"/>
      <c r="O1" s="199"/>
      <c r="P1" s="198"/>
      <c r="Q1" s="200"/>
      <c r="R1" s="201"/>
      <c r="S1" s="201"/>
      <c r="T1" s="202"/>
      <c r="V1" s="67"/>
      <c r="W1" s="69"/>
      <c r="X1" s="67"/>
      <c r="Y1" s="69"/>
      <c r="Z1" s="67"/>
      <c r="AB1" s="157"/>
      <c r="AC1" s="157"/>
      <c r="AF1" s="67"/>
      <c r="AG1" s="69"/>
      <c r="AH1" s="67"/>
      <c r="AI1" s="69"/>
      <c r="AJ1" s="67"/>
      <c r="AL1" s="157"/>
      <c r="AM1" s="157"/>
      <c r="AN1" s="471" t="s">
        <v>206</v>
      </c>
      <c r="AP1" s="67"/>
      <c r="AQ1" s="69"/>
      <c r="AR1" s="67"/>
      <c r="AS1" s="69"/>
      <c r="AT1" s="67"/>
      <c r="AV1" s="157"/>
      <c r="AW1" s="157"/>
      <c r="AX1" s="471" t="s">
        <v>213</v>
      </c>
      <c r="AZ1" s="67"/>
      <c r="BA1" s="69"/>
      <c r="BB1" s="67"/>
      <c r="BC1" s="69"/>
      <c r="BD1" s="67"/>
      <c r="BF1" s="157"/>
      <c r="BG1" s="157"/>
      <c r="BH1" s="471" t="s">
        <v>232</v>
      </c>
    </row>
    <row r="2" spans="1:60" hidden="1">
      <c r="A2" s="933"/>
      <c r="B2" s="933"/>
      <c r="C2" s="933"/>
      <c r="D2" s="933"/>
      <c r="E2" s="933"/>
      <c r="F2" s="933"/>
      <c r="G2" s="933"/>
      <c r="H2" s="933"/>
      <c r="I2" s="933"/>
      <c r="J2" s="933"/>
      <c r="K2" s="933"/>
      <c r="L2" s="933"/>
      <c r="M2" s="933"/>
      <c r="N2" s="204"/>
      <c r="O2" s="200"/>
      <c r="P2" s="204"/>
      <c r="Q2" s="200"/>
      <c r="R2" s="205"/>
      <c r="S2" s="205"/>
      <c r="T2" s="205"/>
    </row>
    <row r="3" spans="1:60" hidden="1">
      <c r="A3" s="203"/>
      <c r="B3" s="204"/>
      <c r="C3" s="200"/>
      <c r="D3" s="204"/>
      <c r="E3" s="200"/>
      <c r="F3" s="204"/>
      <c r="G3" s="200"/>
      <c r="H3" s="205"/>
      <c r="I3" s="205"/>
      <c r="J3" s="205"/>
      <c r="K3" s="203"/>
      <c r="L3" s="204"/>
      <c r="M3" s="200"/>
      <c r="N3" s="204"/>
      <c r="O3" s="200"/>
      <c r="P3" s="204"/>
      <c r="Q3" s="200"/>
      <c r="R3" s="205"/>
      <c r="S3" s="205"/>
      <c r="T3" s="205"/>
    </row>
    <row r="4" spans="1:60" ht="16.5" customHeight="1">
      <c r="A4" s="419"/>
      <c r="B4" s="934" t="s">
        <v>97</v>
      </c>
      <c r="C4" s="934"/>
      <c r="D4" s="934" t="s">
        <v>98</v>
      </c>
      <c r="E4" s="934"/>
      <c r="F4" s="934" t="s">
        <v>99</v>
      </c>
      <c r="G4" s="934"/>
      <c r="H4" s="935" t="s">
        <v>109</v>
      </c>
      <c r="I4" s="936"/>
      <c r="J4" s="937"/>
      <c r="L4" s="934" t="s">
        <v>142</v>
      </c>
      <c r="M4" s="934"/>
      <c r="N4" s="934" t="s">
        <v>143</v>
      </c>
      <c r="O4" s="934"/>
      <c r="P4" s="934" t="s">
        <v>144</v>
      </c>
      <c r="Q4" s="934"/>
      <c r="R4" s="935" t="s">
        <v>145</v>
      </c>
      <c r="S4" s="936"/>
      <c r="T4" s="937"/>
      <c r="V4" s="934" t="s">
        <v>177</v>
      </c>
      <c r="W4" s="934"/>
      <c r="X4" s="934" t="s">
        <v>148</v>
      </c>
      <c r="Y4" s="934"/>
      <c r="Z4" s="934" t="s">
        <v>149</v>
      </c>
      <c r="AA4" s="934"/>
      <c r="AB4" s="935" t="s">
        <v>150</v>
      </c>
      <c r="AC4" s="936"/>
      <c r="AD4" s="937"/>
      <c r="AF4" s="934" t="s">
        <v>220</v>
      </c>
      <c r="AG4" s="934"/>
      <c r="AH4" s="934" t="s">
        <v>221</v>
      </c>
      <c r="AI4" s="934"/>
      <c r="AJ4" s="934" t="s">
        <v>222</v>
      </c>
      <c r="AK4" s="934"/>
      <c r="AL4" s="935" t="s">
        <v>178</v>
      </c>
      <c r="AM4" s="936"/>
      <c r="AN4" s="937"/>
      <c r="AP4" s="934" t="s">
        <v>238</v>
      </c>
      <c r="AQ4" s="934"/>
      <c r="AR4" s="934" t="s">
        <v>239</v>
      </c>
      <c r="AS4" s="934"/>
      <c r="AT4" s="934" t="s">
        <v>240</v>
      </c>
      <c r="AU4" s="934"/>
      <c r="AV4" s="935" t="s">
        <v>214</v>
      </c>
      <c r="AW4" s="936"/>
      <c r="AX4" s="937"/>
      <c r="AZ4" s="934" t="s">
        <v>229</v>
      </c>
      <c r="BA4" s="934"/>
      <c r="BB4" s="934" t="s">
        <v>230</v>
      </c>
      <c r="BC4" s="934"/>
      <c r="BD4" s="934" t="s">
        <v>231</v>
      </c>
      <c r="BE4" s="934"/>
      <c r="BF4" s="935" t="s">
        <v>233</v>
      </c>
      <c r="BG4" s="936"/>
      <c r="BH4" s="937"/>
    </row>
    <row r="5" spans="1:60" ht="17.5" customHeight="1">
      <c r="A5" s="420" t="s">
        <v>16</v>
      </c>
      <c r="B5" s="686" t="s">
        <v>80</v>
      </c>
      <c r="C5" s="687" t="s">
        <v>96</v>
      </c>
      <c r="D5" s="686" t="s">
        <v>80</v>
      </c>
      <c r="E5" s="687" t="s">
        <v>96</v>
      </c>
      <c r="F5" s="686" t="s">
        <v>80</v>
      </c>
      <c r="G5" s="687" t="s">
        <v>96</v>
      </c>
      <c r="H5" s="688" t="s">
        <v>81</v>
      </c>
      <c r="I5" s="688" t="s">
        <v>100</v>
      </c>
      <c r="J5" s="688" t="s">
        <v>101</v>
      </c>
      <c r="L5" s="686" t="s">
        <v>80</v>
      </c>
      <c r="M5" s="687" t="s">
        <v>96</v>
      </c>
      <c r="N5" s="686" t="s">
        <v>80</v>
      </c>
      <c r="O5" s="687" t="s">
        <v>96</v>
      </c>
      <c r="P5" s="686" t="s">
        <v>80</v>
      </c>
      <c r="Q5" s="687" t="s">
        <v>96</v>
      </c>
      <c r="R5" s="688" t="s">
        <v>81</v>
      </c>
      <c r="S5" s="688" t="s">
        <v>100</v>
      </c>
      <c r="T5" s="688" t="s">
        <v>101</v>
      </c>
      <c r="V5" s="686" t="s">
        <v>80</v>
      </c>
      <c r="W5" s="687" t="s">
        <v>96</v>
      </c>
      <c r="X5" s="686" t="s">
        <v>80</v>
      </c>
      <c r="Y5" s="687" t="s">
        <v>96</v>
      </c>
      <c r="Z5" s="686" t="s">
        <v>80</v>
      </c>
      <c r="AA5" s="687" t="s">
        <v>96</v>
      </c>
      <c r="AB5" s="688" t="s">
        <v>81</v>
      </c>
      <c r="AC5" s="688" t="s">
        <v>100</v>
      </c>
      <c r="AD5" s="688" t="s">
        <v>101</v>
      </c>
      <c r="AF5" s="686" t="s">
        <v>80</v>
      </c>
      <c r="AG5" s="687" t="s">
        <v>96</v>
      </c>
      <c r="AH5" s="686" t="s">
        <v>80</v>
      </c>
      <c r="AI5" s="687" t="s">
        <v>96</v>
      </c>
      <c r="AJ5" s="686" t="s">
        <v>80</v>
      </c>
      <c r="AK5" s="687" t="s">
        <v>96</v>
      </c>
      <c r="AL5" s="689" t="s">
        <v>81</v>
      </c>
      <c r="AM5" s="690" t="s">
        <v>100</v>
      </c>
      <c r="AN5" s="690" t="s">
        <v>101</v>
      </c>
      <c r="AP5" s="691" t="s">
        <v>80</v>
      </c>
      <c r="AQ5" s="687" t="s">
        <v>96</v>
      </c>
      <c r="AR5" s="691" t="s">
        <v>80</v>
      </c>
      <c r="AS5" s="687" t="s">
        <v>96</v>
      </c>
      <c r="AT5" s="691" t="s">
        <v>80</v>
      </c>
      <c r="AU5" s="687" t="s">
        <v>96</v>
      </c>
      <c r="AV5" s="692" t="s">
        <v>81</v>
      </c>
      <c r="AW5" s="693" t="s">
        <v>100</v>
      </c>
      <c r="AX5" s="690" t="s">
        <v>101</v>
      </c>
      <c r="AZ5" s="691" t="s">
        <v>80</v>
      </c>
      <c r="BA5" s="687" t="s">
        <v>96</v>
      </c>
      <c r="BB5" s="691" t="s">
        <v>80</v>
      </c>
      <c r="BC5" s="687" t="s">
        <v>96</v>
      </c>
      <c r="BD5" s="691" t="s">
        <v>80</v>
      </c>
      <c r="BE5" s="687" t="s">
        <v>96</v>
      </c>
      <c r="BF5" s="692" t="s">
        <v>81</v>
      </c>
      <c r="BG5" s="693" t="s">
        <v>100</v>
      </c>
      <c r="BH5" s="690" t="s">
        <v>101</v>
      </c>
    </row>
    <row r="6" spans="1:60">
      <c r="A6" s="1" t="s">
        <v>3</v>
      </c>
      <c r="B6" s="68">
        <f>'B5_NHA data 2008'!B6</f>
        <v>367500</v>
      </c>
      <c r="C6" s="70">
        <f>'B5_NHA data 2008'!C6</f>
        <v>18</v>
      </c>
      <c r="D6" s="68">
        <f>'B5_NHA data 2008'!D6</f>
        <v>368000</v>
      </c>
      <c r="E6" s="71">
        <f>'B5_NHA data 2008'!E6</f>
        <v>13</v>
      </c>
      <c r="F6" s="68">
        <f>'B5_NHA data 2008'!F6</f>
        <v>352500</v>
      </c>
      <c r="G6" s="70">
        <f>'B5_NHA data 2008'!G6</f>
        <v>5</v>
      </c>
      <c r="H6" s="158">
        <f>(B6-'B5_NHA data 2007'!B6)/'B5_NHA data 2007'!B6</f>
        <v>-6.9620253164556958E-2</v>
      </c>
      <c r="I6" s="158">
        <f>(D6-'B5_NHA data 2007'!D6)/'B5_NHA data 2007'!D6</f>
        <v>0.13931888544891641</v>
      </c>
      <c r="J6" s="158">
        <f>(F6-'B5_NHA data 2007'!F6)/'B5_NHA data 2007'!F6</f>
        <v>-0.11852963240810202</v>
      </c>
      <c r="L6" s="68">
        <f>'B5_NHA data 2009'!B6</f>
        <v>270000</v>
      </c>
      <c r="M6" s="70">
        <f>'B5_NHA data 2009'!C6</f>
        <v>31</v>
      </c>
      <c r="N6" s="68">
        <f>'B5_NHA data 2009'!D6</f>
        <v>269000</v>
      </c>
      <c r="O6" s="71">
        <f>'B5_NHA data 2009'!E6</f>
        <v>25</v>
      </c>
      <c r="P6" s="68">
        <f>'B5_NHA data 2009'!F6</f>
        <v>308800</v>
      </c>
      <c r="Q6" s="70">
        <f>'B5_NHA data 2009'!G6</f>
        <v>6</v>
      </c>
      <c r="R6" s="158">
        <f>(L6-B6)/B6</f>
        <v>-0.26530612244897961</v>
      </c>
      <c r="S6" s="158">
        <f>(N6-D6)/D6</f>
        <v>-0.26902173913043476</v>
      </c>
      <c r="T6" s="158">
        <f>(P6-F6)/F6</f>
        <v>-0.12397163120567375</v>
      </c>
      <c r="V6" s="68">
        <f>'B5_NHA data 2010'!B6</f>
        <v>303500</v>
      </c>
      <c r="W6" s="70">
        <f>'B5_NHA data 2010'!C6</f>
        <v>33</v>
      </c>
      <c r="X6" s="68">
        <f>'B5_NHA data 2010'!D6</f>
        <v>303500</v>
      </c>
      <c r="Y6" s="71">
        <f>'B5_NHA data 2010'!E6</f>
        <v>25</v>
      </c>
      <c r="Z6" s="68">
        <f>'B5_NHA data 2010'!F6</f>
        <v>302000</v>
      </c>
      <c r="AA6" s="70">
        <f>'B5_NHA data 2010'!G6</f>
        <v>8</v>
      </c>
      <c r="AB6" s="415">
        <f>(V6-L6)/L6</f>
        <v>0.12407407407407407</v>
      </c>
      <c r="AC6" s="415">
        <f>(X6-N6)/N6</f>
        <v>0.12825278810408922</v>
      </c>
      <c r="AD6" s="415">
        <f>(Z6-P6)/P6</f>
        <v>-2.2020725388601035E-2</v>
      </c>
      <c r="AF6" s="68">
        <f>'B5_NHA data 2011'!B6</f>
        <v>292500</v>
      </c>
      <c r="AG6" s="70">
        <f>'B5_NHA data 2011'!C6</f>
        <v>15</v>
      </c>
      <c r="AH6" s="68">
        <f>'B5_NHA data 2011'!D6</f>
        <v>290000</v>
      </c>
      <c r="AI6" s="71">
        <f>'B5_NHA data 2011'!E6</f>
        <v>13</v>
      </c>
      <c r="AJ6" s="68">
        <f>'B5_NHA data 2011'!F6</f>
        <v>340000</v>
      </c>
      <c r="AK6" s="70">
        <f>'B5_NHA data 2011'!G6</f>
        <v>2</v>
      </c>
      <c r="AL6" s="158">
        <f>(AF6-V6)/V6</f>
        <v>-3.6243822075782535E-2</v>
      </c>
      <c r="AM6" s="158">
        <f>(AH6-X6)/X6</f>
        <v>-4.4481054365733116E-2</v>
      </c>
      <c r="AN6" s="158">
        <f>(AJ6-Z6)/Z6</f>
        <v>0.12582781456953643</v>
      </c>
      <c r="AP6" s="665">
        <f>'B5_NHA data 2012'!B6</f>
        <v>275000</v>
      </c>
      <c r="AQ6" s="666">
        <f>'B5_NHA data 2012'!C6</f>
        <v>31</v>
      </c>
      <c r="AR6" s="667">
        <f>'B5_NHA data 2012'!D6</f>
        <v>239000</v>
      </c>
      <c r="AS6" s="70">
        <f>'B5_NHA data 2012'!E6</f>
        <v>28</v>
      </c>
      <c r="AT6" s="667">
        <f>'B5_NHA data 2012'!F6</f>
        <v>279000</v>
      </c>
      <c r="AU6" s="70">
        <f>'B5_NHA data 2012'!G6</f>
        <v>3</v>
      </c>
      <c r="AV6" s="676">
        <f>(AP6-AF6)/AF6</f>
        <v>-5.9829059829059832E-2</v>
      </c>
      <c r="AW6" s="677">
        <f>(AR6-AH6)/AH6</f>
        <v>-0.17586206896551723</v>
      </c>
      <c r="AX6" s="158">
        <f>(AT6-AJ6)/AJ6</f>
        <v>-0.17941176470588235</v>
      </c>
      <c r="AZ6" s="665">
        <f>'B5_NHA data 2013'!B6</f>
        <v>0</v>
      </c>
      <c r="BA6" s="666">
        <f>'B5_NHA data 2013'!C6</f>
        <v>0</v>
      </c>
      <c r="BB6" s="667">
        <f>'B5_NHA data 2013'!D6</f>
        <v>0</v>
      </c>
      <c r="BC6" s="70">
        <f>'B5_NHA data 2013'!E6</f>
        <v>0</v>
      </c>
      <c r="BD6" s="667">
        <f>'B5_NHA data 2013'!F6</f>
        <v>0</v>
      </c>
      <c r="BE6" s="70">
        <f>'B5_NHA data 2013'!G6</f>
        <v>0</v>
      </c>
      <c r="BF6" s="676">
        <f>(AZ6-AP6)/AP6</f>
        <v>-1</v>
      </c>
      <c r="BG6" s="677">
        <f>(BB6-AR6)/AR6</f>
        <v>-1</v>
      </c>
      <c r="BH6" s="158">
        <f>(BD6-AT6)/AT6</f>
        <v>-1</v>
      </c>
    </row>
    <row r="7" spans="1:60">
      <c r="A7" s="1" t="s">
        <v>29</v>
      </c>
      <c r="B7" s="68">
        <f>'B5_NHA data 2008'!B7</f>
        <v>305000</v>
      </c>
      <c r="C7" s="73">
        <f>'B5_NHA data 2008'!C7</f>
        <v>114</v>
      </c>
      <c r="D7" s="68">
        <f>'B5_NHA data 2008'!D7</f>
        <v>300000</v>
      </c>
      <c r="E7" s="73">
        <f>'B5_NHA data 2008'!E7</f>
        <v>103</v>
      </c>
      <c r="F7" s="68">
        <f>'B5_NHA data 2008'!F7</f>
        <v>369933</v>
      </c>
      <c r="G7" s="73">
        <f>'B5_NHA data 2008'!G7</f>
        <v>11</v>
      </c>
      <c r="H7" s="159">
        <f>(B7-'B5_NHA data 2007'!B7)/'B5_NHA data 2007'!B7</f>
        <v>8.9285714285714288E-2</v>
      </c>
      <c r="I7" s="159">
        <f>(D7-'B5_NHA data 2007'!D7)/'B5_NHA data 2007'!D7</f>
        <v>0.19047619047619047</v>
      </c>
      <c r="J7" s="159">
        <f>(F7-'B5_NHA data 2007'!F7)/'B5_NHA data 2007'!F7</f>
        <v>0.14176851851851852</v>
      </c>
      <c r="L7" s="68">
        <f>'B5_NHA data 2009'!B7</f>
        <v>235000</v>
      </c>
      <c r="M7" s="73">
        <f>'B5_NHA data 2009'!C7</f>
        <v>160</v>
      </c>
      <c r="N7" s="68">
        <f>'B5_NHA data 2009'!D7</f>
        <v>227533</v>
      </c>
      <c r="O7" s="73">
        <f>'B5_NHA data 2009'!E7</f>
        <v>149</v>
      </c>
      <c r="P7" s="68">
        <f>'B5_NHA data 2009'!F7</f>
        <v>348900</v>
      </c>
      <c r="Q7" s="73">
        <f>'B5_NHA data 2009'!G7</f>
        <v>11</v>
      </c>
      <c r="R7" s="158">
        <f t="shared" ref="R7:R54" si="0">(L7-B7)/B7</f>
        <v>-0.22950819672131148</v>
      </c>
      <c r="S7" s="158">
        <f t="shared" ref="S7:S54" si="1">(N7-D7)/D7</f>
        <v>-0.24155666666666667</v>
      </c>
      <c r="T7" s="158">
        <f t="shared" ref="T7:T54" si="2">(P7-F7)/F7</f>
        <v>-5.6856241535629425E-2</v>
      </c>
      <c r="V7" s="68">
        <f>'B5_NHA data 2010'!B7</f>
        <v>262500</v>
      </c>
      <c r="W7" s="73">
        <f>'B5_NHA data 2010'!C7</f>
        <v>142</v>
      </c>
      <c r="X7" s="68">
        <f>'B5_NHA data 2010'!D7</f>
        <v>247000</v>
      </c>
      <c r="Y7" s="73">
        <f>'B5_NHA data 2010'!E7</f>
        <v>125</v>
      </c>
      <c r="Z7" s="68">
        <f>'B5_NHA data 2010'!F7</f>
        <v>305000</v>
      </c>
      <c r="AA7" s="73">
        <f>'B5_NHA data 2010'!G7</f>
        <v>17</v>
      </c>
      <c r="AB7" s="415">
        <f t="shared" ref="AB7:AB54" si="3">(V7-L7)/L7</f>
        <v>0.11702127659574468</v>
      </c>
      <c r="AC7" s="415">
        <f t="shared" ref="AC7:AC54" si="4">(X7-N7)/N7</f>
        <v>8.5556820329358824E-2</v>
      </c>
      <c r="AD7" s="415">
        <f t="shared" ref="AD7:AD54" si="5">(Z7-P7)/P7</f>
        <v>-0.12582401834336487</v>
      </c>
      <c r="AF7" s="68">
        <f>'B5_NHA data 2011'!B7</f>
        <v>262000</v>
      </c>
      <c r="AG7" s="73">
        <f>'B5_NHA data 2011'!C7</f>
        <v>135</v>
      </c>
      <c r="AH7" s="68">
        <f>'B5_NHA data 2011'!D7</f>
        <v>260000</v>
      </c>
      <c r="AI7" s="73">
        <f>'B5_NHA data 2011'!E7</f>
        <v>121</v>
      </c>
      <c r="AJ7" s="68">
        <f>'B5_NHA data 2011'!F7</f>
        <v>275000</v>
      </c>
      <c r="AK7" s="73">
        <f>'B5_NHA data 2011'!G7</f>
        <v>14</v>
      </c>
      <c r="AL7" s="158">
        <f t="shared" ref="AL7:AL50" si="6">(AF7-V7)/V7</f>
        <v>-1.9047619047619048E-3</v>
      </c>
      <c r="AM7" s="158">
        <f t="shared" ref="AM7:AM50" si="7">(AH7-X7)/X7</f>
        <v>5.2631578947368418E-2</v>
      </c>
      <c r="AN7" s="158">
        <f t="shared" ref="AN7:AN50" si="8">(AJ7-Z7)/Z7</f>
        <v>-9.8360655737704916E-2</v>
      </c>
      <c r="AP7" s="667">
        <f>'B5_NHA data 2012'!B7</f>
        <v>252000</v>
      </c>
      <c r="AQ7" s="70">
        <f>'B5_NHA data 2012'!C7</f>
        <v>191</v>
      </c>
      <c r="AR7" s="667">
        <f>'B5_NHA data 2012'!D7</f>
        <v>242000</v>
      </c>
      <c r="AS7" s="70">
        <f>'B5_NHA data 2012'!E7</f>
        <v>152</v>
      </c>
      <c r="AT7" s="667">
        <f>'B5_NHA data 2012'!F7</f>
        <v>286650</v>
      </c>
      <c r="AU7" s="70">
        <f>'B5_NHA data 2012'!G7</f>
        <v>39</v>
      </c>
      <c r="AV7" s="676">
        <f t="shared" ref="AV7:AV50" si="9">(AP7-AF7)/AF7</f>
        <v>-3.8167938931297711E-2</v>
      </c>
      <c r="AW7" s="677">
        <f t="shared" ref="AW7:AW50" si="10">(AR7-AH7)/AH7</f>
        <v>-6.9230769230769235E-2</v>
      </c>
      <c r="AX7" s="158">
        <f t="shared" ref="AX7:AX50" si="11">(AT7-AJ7)/AJ7</f>
        <v>4.236363636363636E-2</v>
      </c>
      <c r="AZ7" s="667">
        <f>'B5_NHA data 2013'!B7</f>
        <v>0</v>
      </c>
      <c r="BA7" s="70">
        <f>'B5_NHA data 2013'!C7</f>
        <v>0</v>
      </c>
      <c r="BB7" s="667">
        <f>'B5_NHA data 2013'!D7</f>
        <v>0</v>
      </c>
      <c r="BC7" s="70">
        <f>'B5_NHA data 2013'!E7</f>
        <v>0</v>
      </c>
      <c r="BD7" s="667">
        <f>'B5_NHA data 2013'!F7</f>
        <v>0</v>
      </c>
      <c r="BE7" s="70">
        <f>'B5_NHA data 2013'!G7</f>
        <v>0</v>
      </c>
      <c r="BF7" s="676">
        <f t="shared" ref="BF7:BF50" si="12">(AZ7-AP7)/AP7</f>
        <v>-1</v>
      </c>
      <c r="BG7" s="677">
        <f t="shared" ref="BG7:BG50" si="13">(BB7-AR7)/AR7</f>
        <v>-1</v>
      </c>
      <c r="BH7" s="158">
        <f t="shared" ref="BH7:BH50" si="14">(BD7-AT7)/AT7</f>
        <v>-1</v>
      </c>
    </row>
    <row r="8" spans="1:60">
      <c r="A8" s="1" t="s">
        <v>32</v>
      </c>
      <c r="B8" s="68">
        <f>'B5_NHA data 2008'!B8</f>
        <v>440000</v>
      </c>
      <c r="C8" s="73">
        <f>'B5_NHA data 2008'!C8</f>
        <v>38</v>
      </c>
      <c r="D8" s="68">
        <f>'B5_NHA data 2008'!D8</f>
        <v>400067</v>
      </c>
      <c r="E8" s="73">
        <f>'B5_NHA data 2008'!E8</f>
        <v>21</v>
      </c>
      <c r="F8" s="68">
        <f>'B5_NHA data 2008'!F8</f>
        <v>502000</v>
      </c>
      <c r="G8" s="73">
        <f>'B5_NHA data 2008'!G8</f>
        <v>17</v>
      </c>
      <c r="H8" s="159">
        <f>(B8-'B5_NHA data 2007'!B8)/'B5_NHA data 2007'!B8</f>
        <v>0.31343283582089554</v>
      </c>
      <c r="I8" s="159">
        <f>(D8-'B5_NHA data 2007'!D8)/'B5_NHA data 2007'!D8</f>
        <v>0.31169508196721313</v>
      </c>
      <c r="J8" s="159">
        <f>(F8-'B5_NHA data 2007'!F8)/'B5_NHA data 2007'!F8</f>
        <v>4.605126067930819E-2</v>
      </c>
      <c r="L8" s="68">
        <f>'B5_NHA data 2009'!B8</f>
        <v>382500</v>
      </c>
      <c r="M8" s="73">
        <f>'B5_NHA data 2009'!C8</f>
        <v>41</v>
      </c>
      <c r="N8" s="68">
        <f>'B5_NHA data 2009'!D8</f>
        <v>310000</v>
      </c>
      <c r="O8" s="73">
        <f>'B5_NHA data 2009'!E8</f>
        <v>26</v>
      </c>
      <c r="P8" s="68">
        <f>'B5_NHA data 2009'!F8</f>
        <v>399350</v>
      </c>
      <c r="Q8" s="73">
        <f>'B5_NHA data 2009'!G8</f>
        <v>15</v>
      </c>
      <c r="R8" s="158">
        <f t="shared" si="0"/>
        <v>-0.13068181818181818</v>
      </c>
      <c r="S8" s="158">
        <f t="shared" si="1"/>
        <v>-0.22512979076004769</v>
      </c>
      <c r="T8" s="158">
        <f t="shared" si="2"/>
        <v>-0.20448207171314742</v>
      </c>
      <c r="V8" s="68">
        <f>'B5_NHA data 2010'!B8</f>
        <v>375000</v>
      </c>
      <c r="W8" s="73">
        <f>'B5_NHA data 2010'!C8</f>
        <v>35</v>
      </c>
      <c r="X8" s="68">
        <f>'B5_NHA data 2010'!D8</f>
        <v>375000</v>
      </c>
      <c r="Y8" s="73">
        <f>'B5_NHA data 2010'!E8</f>
        <v>25</v>
      </c>
      <c r="Z8" s="68">
        <f>'B5_NHA data 2010'!F8</f>
        <v>365750</v>
      </c>
      <c r="AA8" s="73">
        <f>'B5_NHA data 2010'!G8</f>
        <v>10</v>
      </c>
      <c r="AB8" s="415">
        <f t="shared" si="3"/>
        <v>-1.9607843137254902E-2</v>
      </c>
      <c r="AC8" s="415">
        <f t="shared" si="4"/>
        <v>0.20967741935483872</v>
      </c>
      <c r="AD8" s="415">
        <f t="shared" si="5"/>
        <v>-8.4136722173531991E-2</v>
      </c>
      <c r="AF8" s="68">
        <f>'B5_NHA data 2011'!B8</f>
        <v>360000</v>
      </c>
      <c r="AG8" s="73">
        <f>'B5_NHA data 2011'!C8</f>
        <v>43</v>
      </c>
      <c r="AH8" s="68">
        <f>'B5_NHA data 2011'!D8</f>
        <v>360000</v>
      </c>
      <c r="AI8" s="73">
        <f>'B5_NHA data 2011'!E8</f>
        <v>34</v>
      </c>
      <c r="AJ8" s="68">
        <f>'B5_NHA data 2011'!F8</f>
        <v>342500</v>
      </c>
      <c r="AK8" s="73">
        <f>'B5_NHA data 2011'!G8</f>
        <v>9</v>
      </c>
      <c r="AL8" s="158">
        <f t="shared" si="6"/>
        <v>-0.04</v>
      </c>
      <c r="AM8" s="158">
        <f t="shared" si="7"/>
        <v>-0.04</v>
      </c>
      <c r="AN8" s="158">
        <f t="shared" si="8"/>
        <v>-6.3568010936431996E-2</v>
      </c>
      <c r="AP8" s="667">
        <f>'B5_NHA data 2012'!B8</f>
        <v>360000</v>
      </c>
      <c r="AQ8" s="70">
        <f>'B5_NHA data 2012'!C8</f>
        <v>48</v>
      </c>
      <c r="AR8" s="667">
        <f>'B5_NHA data 2012'!D8</f>
        <v>349000</v>
      </c>
      <c r="AS8" s="70">
        <f>'B5_NHA data 2012'!E8</f>
        <v>32</v>
      </c>
      <c r="AT8" s="667">
        <f>'B5_NHA data 2012'!F8</f>
        <v>407000</v>
      </c>
      <c r="AU8" s="70">
        <f>'B5_NHA data 2012'!G8</f>
        <v>16</v>
      </c>
      <c r="AV8" s="676">
        <f t="shared" si="9"/>
        <v>0</v>
      </c>
      <c r="AW8" s="677">
        <f t="shared" si="10"/>
        <v>-3.0555555555555555E-2</v>
      </c>
      <c r="AX8" s="158">
        <f t="shared" si="11"/>
        <v>0.18832116788321168</v>
      </c>
      <c r="AZ8" s="667">
        <f>'B5_NHA data 2013'!B8</f>
        <v>0</v>
      </c>
      <c r="BA8" s="70">
        <f>'B5_NHA data 2013'!C8</f>
        <v>0</v>
      </c>
      <c r="BB8" s="667">
        <f>'B5_NHA data 2013'!D8</f>
        <v>0</v>
      </c>
      <c r="BC8" s="70">
        <f>'B5_NHA data 2013'!E8</f>
        <v>0</v>
      </c>
      <c r="BD8" s="667">
        <f>'B5_NHA data 2013'!F8</f>
        <v>0</v>
      </c>
      <c r="BE8" s="70">
        <f>'B5_NHA data 2013'!G8</f>
        <v>0</v>
      </c>
      <c r="BF8" s="676">
        <f t="shared" si="12"/>
        <v>-1</v>
      </c>
      <c r="BG8" s="677">
        <f t="shared" si="13"/>
        <v>-1</v>
      </c>
      <c r="BH8" s="158">
        <f t="shared" si="14"/>
        <v>-1</v>
      </c>
    </row>
    <row r="9" spans="1:60">
      <c r="A9" s="1" t="s">
        <v>33</v>
      </c>
      <c r="B9" s="68">
        <f>'B5_NHA data 2008'!B9</f>
        <v>300000</v>
      </c>
      <c r="C9" s="73">
        <f>'B5_NHA data 2008'!C9</f>
        <v>112</v>
      </c>
      <c r="D9" s="68">
        <f>'B5_NHA data 2008'!D9</f>
        <v>282000</v>
      </c>
      <c r="E9" s="73">
        <f>'B5_NHA data 2008'!E9</f>
        <v>100</v>
      </c>
      <c r="F9" s="68">
        <f>'B5_NHA data 2008'!F9</f>
        <v>330000</v>
      </c>
      <c r="G9" s="73">
        <f>'B5_NHA data 2008'!G9</f>
        <v>12</v>
      </c>
      <c r="H9" s="159">
        <f>(B9-'B5_NHA data 2007'!B9)/'B5_NHA data 2007'!B9</f>
        <v>-3.2258064516129031E-2</v>
      </c>
      <c r="I9" s="159">
        <f>(D9-'B5_NHA data 2007'!D9)/'B5_NHA data 2007'!D9</f>
        <v>-7.5409836065573776E-2</v>
      </c>
      <c r="J9" s="159">
        <f>(F9-'B5_NHA data 2007'!F9)/'B5_NHA data 2007'!F9</f>
        <v>4.7619047619047616E-2</v>
      </c>
      <c r="L9" s="68">
        <f>'B5_NHA data 2009'!B9</f>
        <v>275000</v>
      </c>
      <c r="M9" s="73">
        <f>'B5_NHA data 2009'!C9</f>
        <v>161</v>
      </c>
      <c r="N9" s="68">
        <f>'B5_NHA data 2009'!D9</f>
        <v>265000</v>
      </c>
      <c r="O9" s="73">
        <f>'B5_NHA data 2009'!E9</f>
        <v>147</v>
      </c>
      <c r="P9" s="68">
        <f>'B5_NHA data 2009'!F9</f>
        <v>489000</v>
      </c>
      <c r="Q9" s="73">
        <f>'B5_NHA data 2009'!G9</f>
        <v>14</v>
      </c>
      <c r="R9" s="158">
        <f t="shared" si="0"/>
        <v>-8.3333333333333329E-2</v>
      </c>
      <c r="S9" s="158">
        <f t="shared" si="1"/>
        <v>-6.0283687943262408E-2</v>
      </c>
      <c r="T9" s="158">
        <f t="shared" si="2"/>
        <v>0.48181818181818181</v>
      </c>
      <c r="V9" s="68">
        <f>'B5_NHA data 2010'!B9</f>
        <v>284900</v>
      </c>
      <c r="W9" s="73">
        <f>'B5_NHA data 2010'!C9</f>
        <v>140</v>
      </c>
      <c r="X9" s="68">
        <f>'B5_NHA data 2010'!D9</f>
        <v>284900</v>
      </c>
      <c r="Y9" s="73">
        <f>'B5_NHA data 2010'!E9</f>
        <v>131</v>
      </c>
      <c r="Z9" s="68">
        <f>'B5_NHA data 2010'!F9</f>
        <v>304900</v>
      </c>
      <c r="AA9" s="73">
        <f>'B5_NHA data 2010'!G9</f>
        <v>9</v>
      </c>
      <c r="AB9" s="415">
        <f t="shared" si="3"/>
        <v>3.5999999999999997E-2</v>
      </c>
      <c r="AC9" s="415">
        <f t="shared" si="4"/>
        <v>7.5094339622641504E-2</v>
      </c>
      <c r="AD9" s="415">
        <f t="shared" si="5"/>
        <v>-0.37648261758691204</v>
      </c>
      <c r="AF9" s="68">
        <f>'B5_NHA data 2011'!B9</f>
        <v>279500</v>
      </c>
      <c r="AG9" s="73">
        <f>'B5_NHA data 2011'!C9</f>
        <v>139</v>
      </c>
      <c r="AH9" s="68">
        <f>'B5_NHA data 2011'!D9</f>
        <v>275000</v>
      </c>
      <c r="AI9" s="73">
        <f>'B5_NHA data 2011'!E9</f>
        <v>129</v>
      </c>
      <c r="AJ9" s="68">
        <f>'B5_NHA data 2011'!F9</f>
        <v>363766</v>
      </c>
      <c r="AK9" s="73">
        <f>'B5_NHA data 2011'!G9</f>
        <v>10</v>
      </c>
      <c r="AL9" s="158">
        <f t="shared" si="6"/>
        <v>-1.8954018954018954E-2</v>
      </c>
      <c r="AM9" s="158">
        <f t="shared" si="7"/>
        <v>-3.4749034749034749E-2</v>
      </c>
      <c r="AN9" s="158">
        <f t="shared" si="8"/>
        <v>0.19306657920629713</v>
      </c>
      <c r="AP9" s="667">
        <f>'B5_NHA data 2012'!B9</f>
        <v>284000</v>
      </c>
      <c r="AQ9" s="70">
        <f>'B5_NHA data 2012'!C9</f>
        <v>202</v>
      </c>
      <c r="AR9" s="667">
        <f>'B5_NHA data 2012'!D9</f>
        <v>275000</v>
      </c>
      <c r="AS9" s="70">
        <f>'B5_NHA data 2012'!E9</f>
        <v>190</v>
      </c>
      <c r="AT9" s="667">
        <f>'B5_NHA data 2012'!F9</f>
        <v>358365</v>
      </c>
      <c r="AU9" s="70">
        <f>'B5_NHA data 2012'!G9</f>
        <v>13</v>
      </c>
      <c r="AV9" s="676">
        <f t="shared" si="9"/>
        <v>1.6100178890876567E-2</v>
      </c>
      <c r="AW9" s="677">
        <f t="shared" si="10"/>
        <v>0</v>
      </c>
      <c r="AX9" s="158">
        <f t="shared" si="11"/>
        <v>-1.4847456881621701E-2</v>
      </c>
      <c r="AZ9" s="667">
        <f>'B5_NHA data 2013'!B9</f>
        <v>0</v>
      </c>
      <c r="BA9" s="70">
        <f>'B5_NHA data 2013'!C9</f>
        <v>0</v>
      </c>
      <c r="BB9" s="667">
        <f>'B5_NHA data 2013'!D9</f>
        <v>0</v>
      </c>
      <c r="BC9" s="70">
        <f>'B5_NHA data 2013'!E9</f>
        <v>0</v>
      </c>
      <c r="BD9" s="667">
        <f>'B5_NHA data 2013'!F9</f>
        <v>0</v>
      </c>
      <c r="BE9" s="70">
        <f>'B5_NHA data 2013'!G9</f>
        <v>0</v>
      </c>
      <c r="BF9" s="676">
        <f t="shared" si="12"/>
        <v>-1</v>
      </c>
      <c r="BG9" s="677">
        <f t="shared" si="13"/>
        <v>-1</v>
      </c>
      <c r="BH9" s="158">
        <f t="shared" si="14"/>
        <v>-1</v>
      </c>
    </row>
    <row r="10" spans="1:60">
      <c r="A10" s="1" t="s">
        <v>34</v>
      </c>
      <c r="B10" s="68">
        <f>'B5_NHA data 2008'!B10</f>
        <v>525000</v>
      </c>
      <c r="C10" s="73">
        <f>'B5_NHA data 2008'!C10</f>
        <v>15</v>
      </c>
      <c r="D10" s="68">
        <f>'B5_NHA data 2008'!D10</f>
        <v>525000</v>
      </c>
      <c r="E10" s="73">
        <f>'B5_NHA data 2008'!E10</f>
        <v>12</v>
      </c>
      <c r="F10" s="68">
        <f>'B5_NHA data 2008'!F10</f>
        <v>405500</v>
      </c>
      <c r="G10" s="73">
        <f>'B5_NHA data 2008'!G10</f>
        <v>3</v>
      </c>
      <c r="H10" s="159">
        <f>(B10-'B5_NHA data 2007'!B10)/'B5_NHA data 2007'!B10</f>
        <v>-1.2229539040451553E-2</v>
      </c>
      <c r="I10" s="159">
        <f>(D10-'B5_NHA data 2007'!D10)/'B5_NHA data 2007'!D10</f>
        <v>0.22093023255813954</v>
      </c>
      <c r="J10" s="159">
        <f>(F10-'B5_NHA data 2007'!F10)/'B5_NHA data 2007'!F10</f>
        <v>-0.49627329192546582</v>
      </c>
      <c r="L10" s="68">
        <f>'B5_NHA data 2009'!B10</f>
        <v>345000</v>
      </c>
      <c r="M10" s="73">
        <f>'B5_NHA data 2009'!C10</f>
        <v>24</v>
      </c>
      <c r="N10" s="68">
        <f>'B5_NHA data 2009'!D10</f>
        <v>375000</v>
      </c>
      <c r="O10" s="73">
        <f>'B5_NHA data 2009'!E10</f>
        <v>17</v>
      </c>
      <c r="P10" s="68">
        <f>'B5_NHA data 2009'!F10</f>
        <v>278267</v>
      </c>
      <c r="Q10" s="73">
        <f>'B5_NHA data 2009'!G10</f>
        <v>7</v>
      </c>
      <c r="R10" s="158">
        <f t="shared" si="0"/>
        <v>-0.34285714285714286</v>
      </c>
      <c r="S10" s="158">
        <f t="shared" si="1"/>
        <v>-0.2857142857142857</v>
      </c>
      <c r="T10" s="158">
        <f t="shared" si="2"/>
        <v>-0.31376818742293466</v>
      </c>
      <c r="V10" s="68">
        <f>'B5_NHA data 2010'!B10</f>
        <v>380000</v>
      </c>
      <c r="W10" s="73">
        <f>'B5_NHA data 2010'!C10</f>
        <v>34</v>
      </c>
      <c r="X10" s="68">
        <f>'B5_NHA data 2010'!D10</f>
        <v>380000</v>
      </c>
      <c r="Y10" s="73">
        <f>'B5_NHA data 2010'!E10</f>
        <v>32</v>
      </c>
      <c r="Z10" s="68">
        <f>'B5_NHA data 2010'!F10</f>
        <v>285000</v>
      </c>
      <c r="AA10" s="73">
        <f>'B5_NHA data 2010'!G10</f>
        <v>2</v>
      </c>
      <c r="AB10" s="415">
        <f t="shared" si="3"/>
        <v>0.10144927536231885</v>
      </c>
      <c r="AC10" s="415">
        <f t="shared" si="4"/>
        <v>1.3333333333333334E-2</v>
      </c>
      <c r="AD10" s="415">
        <f t="shared" si="5"/>
        <v>2.4196185677784286E-2</v>
      </c>
      <c r="AF10" s="68">
        <f>'B5_NHA data 2011'!B10</f>
        <v>305000</v>
      </c>
      <c r="AG10" s="73">
        <f>'B5_NHA data 2011'!C10</f>
        <v>16</v>
      </c>
      <c r="AH10" s="68">
        <f>'B5_NHA data 2011'!D10</f>
        <v>305000</v>
      </c>
      <c r="AI10" s="73">
        <f>'B5_NHA data 2011'!E10</f>
        <v>16</v>
      </c>
      <c r="AJ10" s="68" t="str">
        <f>'B5_NHA data 2011'!F10</f>
        <v>n/a</v>
      </c>
      <c r="AK10" s="73" t="str">
        <f>'B5_NHA data 2011'!G10</f>
        <v>n/a</v>
      </c>
      <c r="AL10" s="158">
        <f t="shared" si="6"/>
        <v>-0.19736842105263158</v>
      </c>
      <c r="AM10" s="158">
        <f t="shared" si="7"/>
        <v>-0.19736842105263158</v>
      </c>
      <c r="AN10" s="158" t="s">
        <v>147</v>
      </c>
      <c r="AP10" s="667">
        <f>'B5_NHA data 2012'!B10</f>
        <v>385000</v>
      </c>
      <c r="AQ10" s="70">
        <f>'B5_NHA data 2012'!C10</f>
        <v>29</v>
      </c>
      <c r="AR10" s="667">
        <f>'B5_NHA data 2012'!D10</f>
        <v>348500</v>
      </c>
      <c r="AS10" s="70">
        <f>'B5_NHA data 2012'!E10</f>
        <v>26</v>
      </c>
      <c r="AT10" s="667">
        <f>'B5_NHA data 2012'!F10</f>
        <v>399900</v>
      </c>
      <c r="AU10" s="70">
        <f>'B5_NHA data 2012'!G10</f>
        <v>3</v>
      </c>
      <c r="AV10" s="676">
        <f t="shared" si="9"/>
        <v>0.26229508196721313</v>
      </c>
      <c r="AW10" s="677">
        <f t="shared" si="10"/>
        <v>0.14262295081967213</v>
      </c>
      <c r="AX10" s="158" t="s">
        <v>147</v>
      </c>
      <c r="AZ10" s="667">
        <f>'B5_NHA data 2013'!B10</f>
        <v>0</v>
      </c>
      <c r="BA10" s="70">
        <f>'B5_NHA data 2013'!C10</f>
        <v>0</v>
      </c>
      <c r="BB10" s="667">
        <f>'B5_NHA data 2013'!D10</f>
        <v>0</v>
      </c>
      <c r="BC10" s="70">
        <f>'B5_NHA data 2013'!E10</f>
        <v>0</v>
      </c>
      <c r="BD10" s="667">
        <f>'B5_NHA data 2013'!F10</f>
        <v>0</v>
      </c>
      <c r="BE10" s="70">
        <f>'B5_NHA data 2013'!G10</f>
        <v>0</v>
      </c>
      <c r="BF10" s="676">
        <f t="shared" si="12"/>
        <v>-1</v>
      </c>
      <c r="BG10" s="677">
        <f t="shared" si="13"/>
        <v>-1</v>
      </c>
      <c r="BH10" s="158">
        <f t="shared" si="14"/>
        <v>-1</v>
      </c>
    </row>
    <row r="11" spans="1:60">
      <c r="A11" s="1" t="s">
        <v>7</v>
      </c>
      <c r="B11" s="68">
        <f>'B5_NHA data 2008'!B11</f>
        <v>389000</v>
      </c>
      <c r="C11" s="73">
        <f>'B5_NHA data 2008'!C11</f>
        <v>18</v>
      </c>
      <c r="D11" s="68">
        <f>'B5_NHA data 2008'!D11</f>
        <v>336000</v>
      </c>
      <c r="E11" s="73">
        <f>'B5_NHA data 2008'!E11</f>
        <v>13</v>
      </c>
      <c r="F11" s="68">
        <f>'B5_NHA data 2008'!F11</f>
        <v>405908</v>
      </c>
      <c r="G11" s="73">
        <f>'B5_NHA data 2008'!G11</f>
        <v>5</v>
      </c>
      <c r="H11" s="159">
        <f>(B11-'B5_NHA data 2007'!B11)/'B5_NHA data 2007'!B11</f>
        <v>2.0997375328083989E-2</v>
      </c>
      <c r="I11" s="159">
        <f>(D11-'B5_NHA data 2007'!D11)/'B5_NHA data 2007'!D11</f>
        <v>-6.6666666666666666E-2</v>
      </c>
      <c r="J11" s="159">
        <f>(F11-'B5_NHA data 2007'!F11)/'B5_NHA data 2007'!F11</f>
        <v>-0.39416716417910447</v>
      </c>
      <c r="L11" s="68">
        <f>'B5_NHA data 2009'!B11</f>
        <v>290000</v>
      </c>
      <c r="M11" s="73">
        <f>'B5_NHA data 2009'!C11</f>
        <v>14</v>
      </c>
      <c r="N11" s="68">
        <f>'B5_NHA data 2009'!D11</f>
        <v>275000</v>
      </c>
      <c r="O11" s="73">
        <f>'B5_NHA data 2009'!E11</f>
        <v>12</v>
      </c>
      <c r="P11" s="68">
        <f>'B5_NHA data 2009'!F11</f>
        <v>497500</v>
      </c>
      <c r="Q11" s="73">
        <f>'B5_NHA data 2009'!G11</f>
        <v>2</v>
      </c>
      <c r="R11" s="158">
        <f t="shared" si="0"/>
        <v>-0.25449871465295631</v>
      </c>
      <c r="S11" s="158">
        <f t="shared" si="1"/>
        <v>-0.18154761904761904</v>
      </c>
      <c r="T11" s="158">
        <f t="shared" si="2"/>
        <v>0.22564719098909111</v>
      </c>
      <c r="V11" s="68">
        <f>'B5_NHA data 2010'!B11</f>
        <v>300000</v>
      </c>
      <c r="W11" s="73">
        <f>'B5_NHA data 2010'!C11</f>
        <v>11</v>
      </c>
      <c r="X11" s="68">
        <f>'B5_NHA data 2010'!D11</f>
        <v>300000</v>
      </c>
      <c r="Y11" s="73">
        <f>'B5_NHA data 2010'!E11</f>
        <v>11</v>
      </c>
      <c r="Z11" s="68" t="str">
        <f>'B5_NHA data 2010'!F11</f>
        <v>n/a</v>
      </c>
      <c r="AA11" s="73" t="str">
        <f>'B5_NHA data 2010'!G11</f>
        <v>n/a</v>
      </c>
      <c r="AB11" s="415">
        <f t="shared" si="3"/>
        <v>3.4482758620689655E-2</v>
      </c>
      <c r="AC11" s="415">
        <f t="shared" si="4"/>
        <v>9.0909090909090912E-2</v>
      </c>
      <c r="AD11" s="418" t="s">
        <v>147</v>
      </c>
      <c r="AF11" s="68">
        <f>'B5_NHA data 2011'!B11</f>
        <v>285000</v>
      </c>
      <c r="AG11" s="73">
        <f>'B5_NHA data 2011'!C11</f>
        <v>18</v>
      </c>
      <c r="AH11" s="68">
        <f>'B5_NHA data 2011'!D11</f>
        <v>285000</v>
      </c>
      <c r="AI11" s="73">
        <f>'B5_NHA data 2011'!E11</f>
        <v>18</v>
      </c>
      <c r="AJ11" s="68" t="str">
        <f>'B5_NHA data 2011'!F11</f>
        <v>n/a</v>
      </c>
      <c r="AK11" s="73" t="str">
        <f>'B5_NHA data 2011'!G11</f>
        <v>n/a</v>
      </c>
      <c r="AL11" s="158">
        <f t="shared" si="6"/>
        <v>-0.05</v>
      </c>
      <c r="AM11" s="158">
        <f t="shared" si="7"/>
        <v>-0.05</v>
      </c>
      <c r="AN11" s="158" t="s">
        <v>147</v>
      </c>
      <c r="AP11" s="667">
        <f>'B5_NHA data 2012'!B11</f>
        <v>375000</v>
      </c>
      <c r="AQ11" s="70">
        <f>'B5_NHA data 2012'!C11</f>
        <v>16</v>
      </c>
      <c r="AR11" s="667">
        <f>'B5_NHA data 2012'!D11</f>
        <v>375000</v>
      </c>
      <c r="AS11" s="70">
        <f>'B5_NHA data 2012'!E11</f>
        <v>16</v>
      </c>
      <c r="AT11" s="667" t="str">
        <f>'B5_NHA data 2012'!F11</f>
        <v>n/a</v>
      </c>
      <c r="AU11" s="70" t="str">
        <f>'B5_NHA data 2012'!G11</f>
        <v>n/a</v>
      </c>
      <c r="AV11" s="676">
        <f t="shared" si="9"/>
        <v>0.31578947368421051</v>
      </c>
      <c r="AW11" s="677">
        <f t="shared" si="10"/>
        <v>0.31578947368421051</v>
      </c>
      <c r="AX11" s="158" t="s">
        <v>147</v>
      </c>
      <c r="AZ11" s="667">
        <f>'B5_NHA data 2013'!B11</f>
        <v>0</v>
      </c>
      <c r="BA11" s="70">
        <f>'B5_NHA data 2013'!C11</f>
        <v>0</v>
      </c>
      <c r="BB11" s="667">
        <f>'B5_NHA data 2013'!D11</f>
        <v>0</v>
      </c>
      <c r="BC11" s="70">
        <f>'B5_NHA data 2013'!E11</f>
        <v>0</v>
      </c>
      <c r="BD11" s="667">
        <f>'B5_NHA data 2013'!F11</f>
        <v>0</v>
      </c>
      <c r="BE11" s="70">
        <f>'B5_NHA data 2013'!G11</f>
        <v>0</v>
      </c>
      <c r="BF11" s="676">
        <f t="shared" si="12"/>
        <v>-1</v>
      </c>
      <c r="BG11" s="677">
        <f t="shared" si="13"/>
        <v>-1</v>
      </c>
      <c r="BH11" s="158" t="e">
        <f t="shared" si="14"/>
        <v>#VALUE!</v>
      </c>
    </row>
    <row r="12" spans="1:60">
      <c r="A12" s="1" t="s">
        <v>36</v>
      </c>
      <c r="B12" s="68">
        <f>'B5_NHA data 2008'!B12</f>
        <v>1050000</v>
      </c>
      <c r="C12" s="73">
        <f>'B5_NHA data 2008'!C12</f>
        <v>13</v>
      </c>
      <c r="D12" s="68">
        <f>'B5_NHA data 2008'!D12</f>
        <v>1050000</v>
      </c>
      <c r="E12" s="73">
        <f>'B5_NHA data 2008'!E12</f>
        <v>13</v>
      </c>
      <c r="F12" s="68" t="e">
        <f>'B5_NHA data 2008'!F12</f>
        <v>#N/A</v>
      </c>
      <c r="G12" s="73" t="e">
        <f>'B5_NHA data 2008'!G12</f>
        <v>#N/A</v>
      </c>
      <c r="H12" s="159">
        <f>(B12-'B5_NHA data 2007'!B12)/'B5_NHA data 2007'!B12</f>
        <v>-1.8691588785046728E-2</v>
      </c>
      <c r="I12" s="159">
        <f>(D12-'B5_NHA data 2007'!D12)/'B5_NHA data 2007'!D12</f>
        <v>-0.11392405063291139</v>
      </c>
      <c r="J12" s="159" t="e">
        <f>(F12-'B5_NHA data 2007'!F12)/'B5_NHA data 2007'!F12</f>
        <v>#N/A</v>
      </c>
      <c r="L12" s="68">
        <f>'B5_NHA data 2009'!B12</f>
        <v>531000</v>
      </c>
      <c r="M12" s="73">
        <f>'B5_NHA data 2009'!C12</f>
        <v>9</v>
      </c>
      <c r="N12" s="68">
        <f>'B5_NHA data 2009'!D12</f>
        <v>531000</v>
      </c>
      <c r="O12" s="73">
        <f>'B5_NHA data 2009'!E12</f>
        <v>9</v>
      </c>
      <c r="P12" s="68" t="str">
        <f>'B5_NHA data 2009'!F12</f>
        <v>n/a</v>
      </c>
      <c r="Q12" s="73" t="str">
        <f>'B5_NHA data 2009'!G12</f>
        <v>n/a</v>
      </c>
      <c r="R12" s="158">
        <f t="shared" si="0"/>
        <v>-0.49428571428571427</v>
      </c>
      <c r="S12" s="158">
        <f t="shared" si="1"/>
        <v>-0.49428571428571427</v>
      </c>
      <c r="T12" s="158" t="s">
        <v>147</v>
      </c>
      <c r="V12" s="68">
        <f>'B5_NHA data 2010'!B12</f>
        <v>825000</v>
      </c>
      <c r="W12" s="73">
        <f>'B5_NHA data 2010'!C12</f>
        <v>11</v>
      </c>
      <c r="X12" s="68">
        <f>'B5_NHA data 2010'!D12</f>
        <v>825000</v>
      </c>
      <c r="Y12" s="73">
        <f>'B5_NHA data 2010'!E12</f>
        <v>11</v>
      </c>
      <c r="Z12" s="68" t="str">
        <f>'B5_NHA data 2010'!F12</f>
        <v>n/a</v>
      </c>
      <c r="AA12" s="73" t="str">
        <f>'B5_NHA data 2010'!G12</f>
        <v>n/a</v>
      </c>
      <c r="AB12" s="415">
        <f t="shared" si="3"/>
        <v>0.5536723163841808</v>
      </c>
      <c r="AC12" s="415">
        <f t="shared" si="4"/>
        <v>0.5536723163841808</v>
      </c>
      <c r="AD12" s="418" t="s">
        <v>147</v>
      </c>
      <c r="AF12" s="68">
        <f>'B5_NHA data 2011'!B12</f>
        <v>1100000</v>
      </c>
      <c r="AG12" s="73">
        <f>'B5_NHA data 2011'!C12</f>
        <v>15</v>
      </c>
      <c r="AH12" s="68">
        <f>'B5_NHA data 2011'!D12</f>
        <v>1100000</v>
      </c>
      <c r="AI12" s="73">
        <f>'B5_NHA data 2011'!E12</f>
        <v>15</v>
      </c>
      <c r="AJ12" s="68" t="str">
        <f>'B5_NHA data 2011'!F12</f>
        <v>n/a</v>
      </c>
      <c r="AK12" s="73" t="str">
        <f>'B5_NHA data 2011'!G12</f>
        <v>n/a</v>
      </c>
      <c r="AL12" s="158">
        <f t="shared" si="6"/>
        <v>0.33333333333333331</v>
      </c>
      <c r="AM12" s="158">
        <f t="shared" si="7"/>
        <v>0.33333333333333331</v>
      </c>
      <c r="AN12" s="158" t="s">
        <v>147</v>
      </c>
      <c r="AP12" s="667">
        <f>'B5_NHA data 2012'!B12</f>
        <v>972500</v>
      </c>
      <c r="AQ12" s="70">
        <f>'B5_NHA data 2012'!C12</f>
        <v>21</v>
      </c>
      <c r="AR12" s="667">
        <f>'B5_NHA data 2012'!D12</f>
        <v>972500</v>
      </c>
      <c r="AS12" s="70">
        <f>'B5_NHA data 2012'!E12</f>
        <v>20</v>
      </c>
      <c r="AT12" s="667">
        <f>'B5_NHA data 2012'!F12</f>
        <v>700000</v>
      </c>
      <c r="AU12" s="70">
        <f>'B5_NHA data 2012'!G12</f>
        <v>1</v>
      </c>
      <c r="AV12" s="676">
        <f t="shared" si="9"/>
        <v>-0.11590909090909091</v>
      </c>
      <c r="AW12" s="677">
        <f t="shared" si="10"/>
        <v>-0.11590909090909091</v>
      </c>
      <c r="AX12" s="158" t="s">
        <v>147</v>
      </c>
      <c r="AZ12" s="667">
        <f>'B5_NHA data 2013'!B12</f>
        <v>0</v>
      </c>
      <c r="BA12" s="70">
        <f>'B5_NHA data 2013'!C12</f>
        <v>0</v>
      </c>
      <c r="BB12" s="667">
        <f>'B5_NHA data 2013'!D12</f>
        <v>0</v>
      </c>
      <c r="BC12" s="70">
        <f>'B5_NHA data 2013'!E12</f>
        <v>0</v>
      </c>
      <c r="BD12" s="667">
        <f>'B5_NHA data 2013'!F12</f>
        <v>0</v>
      </c>
      <c r="BE12" s="70">
        <f>'B5_NHA data 2013'!G12</f>
        <v>0</v>
      </c>
      <c r="BF12" s="676">
        <f t="shared" si="12"/>
        <v>-1</v>
      </c>
      <c r="BG12" s="677">
        <f t="shared" si="13"/>
        <v>-1</v>
      </c>
      <c r="BH12" s="158">
        <f t="shared" si="14"/>
        <v>-1</v>
      </c>
    </row>
    <row r="13" spans="1:60">
      <c r="A13" s="1" t="s">
        <v>9</v>
      </c>
      <c r="B13" s="68">
        <f>'B5_NHA data 2008'!B13</f>
        <v>410000</v>
      </c>
      <c r="C13" s="73">
        <f>'B5_NHA data 2008'!C13</f>
        <v>8</v>
      </c>
      <c r="D13" s="68">
        <f>'B5_NHA data 2008'!D13</f>
        <v>410000</v>
      </c>
      <c r="E13" s="73">
        <f>'B5_NHA data 2008'!E13</f>
        <v>7</v>
      </c>
      <c r="F13" s="68" t="e">
        <f>'B5_NHA data 2008'!F13</f>
        <v>#N/A</v>
      </c>
      <c r="G13" s="73">
        <f>'B5_NHA data 2008'!G13</f>
        <v>1</v>
      </c>
      <c r="H13" s="159">
        <f>(B13-'B5_NHA data 2007'!B13)/'B5_NHA data 2007'!B13</f>
        <v>-0.1276595744680851</v>
      </c>
      <c r="I13" s="159">
        <f>(D13-'B5_NHA data 2007'!D13)/'B5_NHA data 2007'!D13</f>
        <v>3.7974683544303799E-2</v>
      </c>
      <c r="J13" s="159" t="e">
        <f>(F13-'B5_NHA data 2007'!F13)/'B5_NHA data 2007'!F13</f>
        <v>#N/A</v>
      </c>
      <c r="L13" s="68">
        <f>'B5_NHA data 2009'!B13</f>
        <v>329900</v>
      </c>
      <c r="M13" s="73">
        <f>'B5_NHA data 2009'!C13</f>
        <v>15</v>
      </c>
      <c r="N13" s="68">
        <f>'B5_NHA data 2009'!D13</f>
        <v>395000</v>
      </c>
      <c r="O13" s="73">
        <f>'B5_NHA data 2009'!E13</f>
        <v>11</v>
      </c>
      <c r="P13" s="68">
        <f>'B5_NHA data 2009'!F13</f>
        <v>329533</v>
      </c>
      <c r="Q13" s="73">
        <f>'B5_NHA data 2009'!G13</f>
        <v>4</v>
      </c>
      <c r="R13" s="158">
        <f t="shared" si="0"/>
        <v>-0.19536585365853659</v>
      </c>
      <c r="S13" s="158">
        <f t="shared" si="1"/>
        <v>-3.6585365853658534E-2</v>
      </c>
      <c r="T13" s="158" t="s">
        <v>147</v>
      </c>
      <c r="V13" s="68">
        <f>'B5_NHA data 2010'!B13</f>
        <v>395700</v>
      </c>
      <c r="W13" s="73">
        <f>'B5_NHA data 2010'!C13</f>
        <v>10</v>
      </c>
      <c r="X13" s="68">
        <f>'B5_NHA data 2010'!D13</f>
        <v>395700</v>
      </c>
      <c r="Y13" s="73">
        <f>'B5_NHA data 2010'!E13</f>
        <v>10</v>
      </c>
      <c r="Z13" s="68" t="str">
        <f>'B5_NHA data 2010'!F13</f>
        <v>n/a</v>
      </c>
      <c r="AA13" s="73" t="str">
        <f>'B5_NHA data 2010'!G13</f>
        <v>n/a</v>
      </c>
      <c r="AB13" s="415">
        <f t="shared" si="3"/>
        <v>0.19945438011518643</v>
      </c>
      <c r="AC13" s="415">
        <f t="shared" si="4"/>
        <v>1.7721518987341772E-3</v>
      </c>
      <c r="AD13" s="418" t="s">
        <v>147</v>
      </c>
      <c r="AF13" s="68">
        <f>'B5_NHA data 2011'!B13</f>
        <v>254933</v>
      </c>
      <c r="AG13" s="73">
        <f>'B5_NHA data 2011'!C13</f>
        <v>6</v>
      </c>
      <c r="AH13" s="68">
        <f>'B5_NHA data 2011'!D13</f>
        <v>254933</v>
      </c>
      <c r="AI13" s="73">
        <f>'B5_NHA data 2011'!E13</f>
        <v>6</v>
      </c>
      <c r="AJ13" s="68" t="str">
        <f>'B5_NHA data 2011'!F13</f>
        <v>n/a</v>
      </c>
      <c r="AK13" s="73" t="str">
        <f>'B5_NHA data 2011'!G13</f>
        <v>n/a</v>
      </c>
      <c r="AL13" s="158">
        <f t="shared" si="6"/>
        <v>-0.35574172352792521</v>
      </c>
      <c r="AM13" s="158">
        <f t="shared" si="7"/>
        <v>-0.35574172352792521</v>
      </c>
      <c r="AN13" s="158" t="s">
        <v>147</v>
      </c>
      <c r="AP13" s="667">
        <f>'B5_NHA data 2012'!B13</f>
        <v>395000</v>
      </c>
      <c r="AQ13" s="70">
        <f>'B5_NHA data 2012'!C13</f>
        <v>19</v>
      </c>
      <c r="AR13" s="667">
        <f>'B5_NHA data 2012'!D13</f>
        <v>395000</v>
      </c>
      <c r="AS13" s="70">
        <f>'B5_NHA data 2012'!E13</f>
        <v>19</v>
      </c>
      <c r="AT13" s="667" t="str">
        <f>'B5_NHA data 2012'!F13</f>
        <v>n/a</v>
      </c>
      <c r="AU13" s="70" t="str">
        <f>'B5_NHA data 2012'!G13</f>
        <v>n/a</v>
      </c>
      <c r="AV13" s="676">
        <f t="shared" si="9"/>
        <v>0.54942671211651684</v>
      </c>
      <c r="AW13" s="677">
        <f t="shared" si="10"/>
        <v>0.54942671211651684</v>
      </c>
      <c r="AX13" s="158" t="s">
        <v>147</v>
      </c>
      <c r="AZ13" s="667">
        <f>'B5_NHA data 2013'!B13</f>
        <v>0</v>
      </c>
      <c r="BA13" s="70">
        <f>'B5_NHA data 2013'!C13</f>
        <v>0</v>
      </c>
      <c r="BB13" s="667">
        <f>'B5_NHA data 2013'!D13</f>
        <v>0</v>
      </c>
      <c r="BC13" s="70">
        <f>'B5_NHA data 2013'!E13</f>
        <v>0</v>
      </c>
      <c r="BD13" s="667">
        <f>'B5_NHA data 2013'!F13</f>
        <v>0</v>
      </c>
      <c r="BE13" s="70">
        <f>'B5_NHA data 2013'!G13</f>
        <v>0</v>
      </c>
      <c r="BF13" s="676">
        <f t="shared" si="12"/>
        <v>-1</v>
      </c>
      <c r="BG13" s="677">
        <f t="shared" si="13"/>
        <v>-1</v>
      </c>
      <c r="BH13" s="158" t="e">
        <f t="shared" si="14"/>
        <v>#VALUE!</v>
      </c>
    </row>
    <row r="14" spans="1:60">
      <c r="A14" s="1" t="s">
        <v>37</v>
      </c>
      <c r="B14" s="68">
        <f>'B5_NHA data 2008'!B14</f>
        <v>420000</v>
      </c>
      <c r="C14" s="73">
        <f>'B5_NHA data 2008'!C14</f>
        <v>3</v>
      </c>
      <c r="D14" s="68">
        <f>'B5_NHA data 2008'!D14</f>
        <v>420000</v>
      </c>
      <c r="E14" s="73">
        <f>'B5_NHA data 2008'!E14</f>
        <v>3</v>
      </c>
      <c r="F14" s="68" t="e">
        <f>'B5_NHA data 2008'!F14</f>
        <v>#N/A</v>
      </c>
      <c r="G14" s="73" t="e">
        <f>'B5_NHA data 2008'!G14</f>
        <v>#N/A</v>
      </c>
      <c r="H14" s="159">
        <f>(B14-'B5_NHA data 2007'!B14)/'B5_NHA data 2007'!B14</f>
        <v>0.1067193675889328</v>
      </c>
      <c r="I14" s="159">
        <f>(D14-'B5_NHA data 2007'!D14)/'B5_NHA data 2007'!D14</f>
        <v>2.3866348448687352E-3</v>
      </c>
      <c r="J14" s="159" t="e">
        <f>(F14-'B5_NHA data 2007'!F14)/'B5_NHA data 2007'!F14</f>
        <v>#N/A</v>
      </c>
      <c r="L14" s="68">
        <f>'B5_NHA data 2009'!B14</f>
        <v>552000</v>
      </c>
      <c r="M14" s="73">
        <f>'B5_NHA data 2009'!C14</f>
        <v>7</v>
      </c>
      <c r="N14" s="68">
        <f>'B5_NHA data 2009'!D14</f>
        <v>552000</v>
      </c>
      <c r="O14" s="73">
        <f>'B5_NHA data 2009'!E14</f>
        <v>7</v>
      </c>
      <c r="P14" s="68" t="str">
        <f>'B5_NHA data 2009'!F14</f>
        <v>n/a</v>
      </c>
      <c r="Q14" s="73" t="str">
        <f>'B5_NHA data 2009'!G14</f>
        <v>n/a</v>
      </c>
      <c r="R14" s="158">
        <f t="shared" si="0"/>
        <v>0.31428571428571428</v>
      </c>
      <c r="S14" s="158">
        <f t="shared" si="1"/>
        <v>0.31428571428571428</v>
      </c>
      <c r="T14" s="158" t="s">
        <v>147</v>
      </c>
      <c r="V14" s="68">
        <f>'B5_NHA data 2010'!B14</f>
        <v>459000</v>
      </c>
      <c r="W14" s="73">
        <f>'B5_NHA data 2010'!C14</f>
        <v>7</v>
      </c>
      <c r="X14" s="68">
        <f>'B5_NHA data 2010'!D14</f>
        <v>459000</v>
      </c>
      <c r="Y14" s="73">
        <f>'B5_NHA data 2010'!E14</f>
        <v>7</v>
      </c>
      <c r="Z14" s="68" t="str">
        <f>'B5_NHA data 2010'!F14</f>
        <v>n/a</v>
      </c>
      <c r="AA14" s="73" t="str">
        <f>'B5_NHA data 2010'!G14</f>
        <v>n/a</v>
      </c>
      <c r="AB14" s="415">
        <f t="shared" si="3"/>
        <v>-0.16847826086956522</v>
      </c>
      <c r="AC14" s="415">
        <f t="shared" si="4"/>
        <v>-0.16847826086956522</v>
      </c>
      <c r="AD14" s="418" t="s">
        <v>147</v>
      </c>
      <c r="AF14" s="68">
        <f>'B5_NHA data 2011'!B14</f>
        <v>400000</v>
      </c>
      <c r="AG14" s="73">
        <f>'B5_NHA data 2011'!C14</f>
        <v>3</v>
      </c>
      <c r="AH14" s="68">
        <f>'B5_NHA data 2011'!D14</f>
        <v>400000</v>
      </c>
      <c r="AI14" s="73">
        <f>'B5_NHA data 2011'!E14</f>
        <v>3</v>
      </c>
      <c r="AJ14" s="68" t="str">
        <f>'B5_NHA data 2011'!F14</f>
        <v>n/a</v>
      </c>
      <c r="AK14" s="73" t="str">
        <f>'B5_NHA data 2011'!G14</f>
        <v>n/a</v>
      </c>
      <c r="AL14" s="158">
        <f t="shared" si="6"/>
        <v>-0.12854030501089325</v>
      </c>
      <c r="AM14" s="158">
        <f t="shared" si="7"/>
        <v>-0.12854030501089325</v>
      </c>
      <c r="AN14" s="158" t="s">
        <v>147</v>
      </c>
      <c r="AP14" s="667">
        <f>'B5_NHA data 2012'!B14</f>
        <v>530000</v>
      </c>
      <c r="AQ14" s="70">
        <f>'B5_NHA data 2012'!C14</f>
        <v>3</v>
      </c>
      <c r="AR14" s="667">
        <f>'B5_NHA data 2012'!D14</f>
        <v>530000</v>
      </c>
      <c r="AS14" s="70">
        <f>'B5_NHA data 2012'!E14</f>
        <v>3</v>
      </c>
      <c r="AT14" s="667" t="str">
        <f>'B5_NHA data 2012'!F14</f>
        <v>n/a</v>
      </c>
      <c r="AU14" s="70" t="str">
        <f>'B5_NHA data 2012'!G14</f>
        <v>n/a</v>
      </c>
      <c r="AV14" s="676">
        <f t="shared" si="9"/>
        <v>0.32500000000000001</v>
      </c>
      <c r="AW14" s="677">
        <f t="shared" si="10"/>
        <v>0.32500000000000001</v>
      </c>
      <c r="AX14" s="158" t="s">
        <v>147</v>
      </c>
      <c r="AZ14" s="667">
        <f>'B5_NHA data 2013'!B14</f>
        <v>0</v>
      </c>
      <c r="BA14" s="70">
        <f>'B5_NHA data 2013'!C14</f>
        <v>0</v>
      </c>
      <c r="BB14" s="667">
        <f>'B5_NHA data 2013'!D14</f>
        <v>0</v>
      </c>
      <c r="BC14" s="70">
        <f>'B5_NHA data 2013'!E14</f>
        <v>0</v>
      </c>
      <c r="BD14" s="667">
        <f>'B5_NHA data 2013'!F14</f>
        <v>0</v>
      </c>
      <c r="BE14" s="70">
        <f>'B5_NHA data 2013'!G14</f>
        <v>0</v>
      </c>
      <c r="BF14" s="676">
        <f t="shared" si="12"/>
        <v>-1</v>
      </c>
      <c r="BG14" s="677">
        <f t="shared" si="13"/>
        <v>-1</v>
      </c>
      <c r="BH14" s="158" t="e">
        <f t="shared" si="14"/>
        <v>#VALUE!</v>
      </c>
    </row>
    <row r="15" spans="1:60">
      <c r="A15" s="1" t="s">
        <v>10</v>
      </c>
      <c r="B15" s="68">
        <f>'B5_NHA data 2008'!B15</f>
        <v>245000</v>
      </c>
      <c r="C15" s="73">
        <f>'B5_NHA data 2008'!C15</f>
        <v>67</v>
      </c>
      <c r="D15" s="68">
        <f>'B5_NHA data 2008'!D15</f>
        <v>240000</v>
      </c>
      <c r="E15" s="73">
        <f>'B5_NHA data 2008'!E15</f>
        <v>64</v>
      </c>
      <c r="F15" s="68">
        <f>'B5_NHA data 2008'!F15</f>
        <v>256000</v>
      </c>
      <c r="G15" s="73">
        <f>'B5_NHA data 2008'!G15</f>
        <v>3</v>
      </c>
      <c r="H15" s="159">
        <f>(B15-'B5_NHA data 2007'!B15)/'B5_NHA data 2007'!B15</f>
        <v>-0.13427561837455831</v>
      </c>
      <c r="I15" s="159">
        <f>(D15-'B5_NHA data 2007'!D15)/'B5_NHA data 2007'!D15</f>
        <v>-0.13978494623655913</v>
      </c>
      <c r="J15" s="159">
        <f>(F15-'B5_NHA data 2007'!F15)/'B5_NHA data 2007'!F15</f>
        <v>-0.1471812006755924</v>
      </c>
      <c r="L15" s="68">
        <f>'B5_NHA data 2009'!B15</f>
        <v>229400</v>
      </c>
      <c r="M15" s="73">
        <f>'B5_NHA data 2009'!C15</f>
        <v>67</v>
      </c>
      <c r="N15" s="68">
        <f>'B5_NHA data 2009'!D15</f>
        <v>229400</v>
      </c>
      <c r="O15" s="73">
        <f>'B5_NHA data 2009'!E15</f>
        <v>63</v>
      </c>
      <c r="P15" s="68">
        <f>'B5_NHA data 2009'!F15</f>
        <v>225000</v>
      </c>
      <c r="Q15" s="73">
        <f>'B5_NHA data 2009'!G15</f>
        <v>4</v>
      </c>
      <c r="R15" s="158">
        <f t="shared" si="0"/>
        <v>-6.3673469387755102E-2</v>
      </c>
      <c r="S15" s="158">
        <f t="shared" si="1"/>
        <v>-4.4166666666666667E-2</v>
      </c>
      <c r="T15" s="158">
        <f t="shared" si="2"/>
        <v>-0.12109375</v>
      </c>
      <c r="V15" s="68">
        <f>'B5_NHA data 2010'!B15</f>
        <v>205000</v>
      </c>
      <c r="W15" s="73">
        <f>'B5_NHA data 2010'!C15</f>
        <v>68</v>
      </c>
      <c r="X15" s="68">
        <f>'B5_NHA data 2010'!D15</f>
        <v>201000</v>
      </c>
      <c r="Y15" s="73">
        <f>'B5_NHA data 2010'!E15</f>
        <v>66</v>
      </c>
      <c r="Z15" s="68">
        <f>'B5_NHA data 2010'!F15</f>
        <v>250000</v>
      </c>
      <c r="AA15" s="73">
        <f>'B5_NHA data 2010'!G15</f>
        <v>2</v>
      </c>
      <c r="AB15" s="415">
        <f t="shared" si="3"/>
        <v>-0.10636442894507411</v>
      </c>
      <c r="AC15" s="415">
        <f t="shared" si="4"/>
        <v>-0.12380122057541412</v>
      </c>
      <c r="AD15" s="415">
        <f t="shared" si="5"/>
        <v>0.1111111111111111</v>
      </c>
      <c r="AF15" s="68">
        <f>'B5_NHA data 2011'!B15</f>
        <v>220000</v>
      </c>
      <c r="AG15" s="73">
        <f>'B5_NHA data 2011'!C15</f>
        <v>76</v>
      </c>
      <c r="AH15" s="68">
        <f>'B5_NHA data 2011'!D15</f>
        <v>218225</v>
      </c>
      <c r="AI15" s="73">
        <f>'B5_NHA data 2011'!E15</f>
        <v>74</v>
      </c>
      <c r="AJ15" s="68">
        <f>'B5_NHA data 2011'!F15</f>
        <v>266500</v>
      </c>
      <c r="AK15" s="73">
        <f>'B5_NHA data 2011'!G15</f>
        <v>2</v>
      </c>
      <c r="AL15" s="158">
        <f t="shared" si="6"/>
        <v>7.3170731707317069E-2</v>
      </c>
      <c r="AM15" s="158">
        <f t="shared" si="7"/>
        <v>8.5696517412935325E-2</v>
      </c>
      <c r="AN15" s="158">
        <f t="shared" si="8"/>
        <v>6.6000000000000003E-2</v>
      </c>
      <c r="AP15" s="667">
        <f>'B5_NHA data 2012'!B15</f>
        <v>239900</v>
      </c>
      <c r="AQ15" s="70">
        <f>'B5_NHA data 2012'!C15</f>
        <v>86</v>
      </c>
      <c r="AR15" s="667">
        <f>'B5_NHA data 2012'!D15</f>
        <v>235000</v>
      </c>
      <c r="AS15" s="70">
        <f>'B5_NHA data 2012'!E15</f>
        <v>81</v>
      </c>
      <c r="AT15" s="667">
        <f>'B5_NHA data 2012'!F15</f>
        <v>256000</v>
      </c>
      <c r="AU15" s="70">
        <f>'B5_NHA data 2012'!G15</f>
        <v>5</v>
      </c>
      <c r="AV15" s="676">
        <f t="shared" si="9"/>
        <v>9.0454545454545454E-2</v>
      </c>
      <c r="AW15" s="677">
        <f t="shared" si="10"/>
        <v>7.6870202772367974E-2</v>
      </c>
      <c r="AX15" s="158">
        <f t="shared" si="11"/>
        <v>-3.9399624765478425E-2</v>
      </c>
      <c r="AZ15" s="667">
        <f>'B5_NHA data 2013'!B15</f>
        <v>0</v>
      </c>
      <c r="BA15" s="70">
        <f>'B5_NHA data 2013'!C15</f>
        <v>0</v>
      </c>
      <c r="BB15" s="667">
        <f>'B5_NHA data 2013'!D15</f>
        <v>0</v>
      </c>
      <c r="BC15" s="70">
        <f>'B5_NHA data 2013'!E15</f>
        <v>0</v>
      </c>
      <c r="BD15" s="667">
        <f>'B5_NHA data 2013'!F15</f>
        <v>0</v>
      </c>
      <c r="BE15" s="70">
        <f>'B5_NHA data 2013'!G15</f>
        <v>0</v>
      </c>
      <c r="BF15" s="676">
        <f t="shared" si="12"/>
        <v>-1</v>
      </c>
      <c r="BG15" s="677">
        <f t="shared" si="13"/>
        <v>-1</v>
      </c>
      <c r="BH15" s="158">
        <f t="shared" si="14"/>
        <v>-1</v>
      </c>
    </row>
    <row r="16" spans="1:60">
      <c r="A16" s="1" t="s">
        <v>11</v>
      </c>
      <c r="B16" s="68">
        <f>'B5_NHA data 2008'!B16</f>
        <v>472000</v>
      </c>
      <c r="C16" s="73">
        <f>'B5_NHA data 2008'!C16</f>
        <v>25</v>
      </c>
      <c r="D16" s="68">
        <f>'B5_NHA data 2008'!D16</f>
        <v>472000</v>
      </c>
      <c r="E16" s="73">
        <f>'B5_NHA data 2008'!E16</f>
        <v>24</v>
      </c>
      <c r="F16" s="68" t="e">
        <f>'B5_NHA data 2008'!F16</f>
        <v>#N/A</v>
      </c>
      <c r="G16" s="73">
        <f>'B5_NHA data 2008'!G16</f>
        <v>1</v>
      </c>
      <c r="H16" s="159">
        <f>(B16-'B5_NHA data 2007'!B16)/'B5_NHA data 2007'!B16</f>
        <v>-0.14181818181818182</v>
      </c>
      <c r="I16" s="159">
        <f>(D16-'B5_NHA data 2007'!D16)/'B5_NHA data 2007'!D16</f>
        <v>-0.14181818181818182</v>
      </c>
      <c r="J16" s="159" t="e">
        <f>(F16-'B5_NHA data 2007'!F16)/'B5_NHA data 2007'!F16</f>
        <v>#N/A</v>
      </c>
      <c r="L16" s="68">
        <f>'B5_NHA data 2009'!B16</f>
        <v>305000</v>
      </c>
      <c r="M16" s="73">
        <f>'B5_NHA data 2009'!C16</f>
        <v>48</v>
      </c>
      <c r="N16" s="68">
        <f>'B5_NHA data 2009'!D16</f>
        <v>321500</v>
      </c>
      <c r="O16" s="73">
        <f>'B5_NHA data 2009'!E16</f>
        <v>47</v>
      </c>
      <c r="P16" s="68">
        <f>'B5_NHA data 2009'!F16</f>
        <v>0</v>
      </c>
      <c r="Q16" s="73">
        <f>'B5_NHA data 2009'!G16</f>
        <v>1</v>
      </c>
      <c r="R16" s="158">
        <f t="shared" si="0"/>
        <v>-0.3538135593220339</v>
      </c>
      <c r="S16" s="158">
        <f t="shared" si="1"/>
        <v>-0.31885593220338981</v>
      </c>
      <c r="T16" s="158" t="s">
        <v>147</v>
      </c>
      <c r="V16" s="68">
        <f>'B5_NHA data 2010'!B16</f>
        <v>506000</v>
      </c>
      <c r="W16" s="73">
        <f>'B5_NHA data 2010'!C16</f>
        <v>39</v>
      </c>
      <c r="X16" s="68">
        <f>'B5_NHA data 2010'!D16</f>
        <v>520000</v>
      </c>
      <c r="Y16" s="73">
        <f>'B5_NHA data 2010'!E16</f>
        <v>37</v>
      </c>
      <c r="Z16" s="68">
        <f>'B5_NHA data 2010'!F16</f>
        <v>369200</v>
      </c>
      <c r="AA16" s="73">
        <f>'B5_NHA data 2010'!G16</f>
        <v>2</v>
      </c>
      <c r="AB16" s="415">
        <f t="shared" si="3"/>
        <v>0.65901639344262297</v>
      </c>
      <c r="AC16" s="415">
        <f t="shared" si="4"/>
        <v>0.6174183514774495</v>
      </c>
      <c r="AD16" s="418" t="s">
        <v>147</v>
      </c>
      <c r="AF16" s="68">
        <f>'B5_NHA data 2011'!B16</f>
        <v>400000</v>
      </c>
      <c r="AG16" s="73">
        <f>'B5_NHA data 2011'!C16</f>
        <v>38</v>
      </c>
      <c r="AH16" s="68">
        <f>'B5_NHA data 2011'!D16</f>
        <v>385000</v>
      </c>
      <c r="AI16" s="73">
        <f>'B5_NHA data 2011'!E16</f>
        <v>34</v>
      </c>
      <c r="AJ16" s="68">
        <f>'B5_NHA data 2011'!F16</f>
        <v>438300</v>
      </c>
      <c r="AK16" s="73">
        <f>'B5_NHA data 2011'!G16</f>
        <v>4</v>
      </c>
      <c r="AL16" s="158">
        <f t="shared" si="6"/>
        <v>-0.20948616600790515</v>
      </c>
      <c r="AM16" s="158">
        <f t="shared" si="7"/>
        <v>-0.25961538461538464</v>
      </c>
      <c r="AN16" s="158">
        <f t="shared" si="8"/>
        <v>0.1871614301191766</v>
      </c>
      <c r="AP16" s="667">
        <f>'B5_NHA data 2012'!B16</f>
        <v>405000</v>
      </c>
      <c r="AQ16" s="70">
        <f>'B5_NHA data 2012'!C16</f>
        <v>44</v>
      </c>
      <c r="AR16" s="667">
        <f>'B5_NHA data 2012'!D16</f>
        <v>390000</v>
      </c>
      <c r="AS16" s="70">
        <f>'B5_NHA data 2012'!E16</f>
        <v>38</v>
      </c>
      <c r="AT16" s="667">
        <f>'B5_NHA data 2012'!F16</f>
        <v>449000</v>
      </c>
      <c r="AU16" s="70">
        <f>'B5_NHA data 2012'!G16</f>
        <v>6</v>
      </c>
      <c r="AV16" s="676">
        <f t="shared" si="9"/>
        <v>1.2500000000000001E-2</v>
      </c>
      <c r="AW16" s="677">
        <f t="shared" si="10"/>
        <v>1.2987012987012988E-2</v>
      </c>
      <c r="AX16" s="158">
        <f t="shared" si="11"/>
        <v>2.4412502851927902E-2</v>
      </c>
      <c r="AZ16" s="667">
        <f>'B5_NHA data 2013'!B16</f>
        <v>0</v>
      </c>
      <c r="BA16" s="70">
        <f>'B5_NHA data 2013'!C16</f>
        <v>0</v>
      </c>
      <c r="BB16" s="667">
        <f>'B5_NHA data 2013'!D16</f>
        <v>0</v>
      </c>
      <c r="BC16" s="70">
        <f>'B5_NHA data 2013'!E16</f>
        <v>0</v>
      </c>
      <c r="BD16" s="667">
        <f>'B5_NHA data 2013'!F16</f>
        <v>0</v>
      </c>
      <c r="BE16" s="70">
        <f>'B5_NHA data 2013'!G16</f>
        <v>0</v>
      </c>
      <c r="BF16" s="676">
        <f t="shared" si="12"/>
        <v>-1</v>
      </c>
      <c r="BG16" s="677">
        <f t="shared" si="13"/>
        <v>-1</v>
      </c>
      <c r="BH16" s="158">
        <f t="shared" si="14"/>
        <v>-1</v>
      </c>
    </row>
    <row r="17" spans="1:60">
      <c r="A17" s="1" t="s">
        <v>43</v>
      </c>
      <c r="B17" s="68">
        <f>'B5_NHA data 2008'!B17</f>
        <v>299900</v>
      </c>
      <c r="C17" s="73">
        <f>'B5_NHA data 2008'!C17</f>
        <v>200</v>
      </c>
      <c r="D17" s="68">
        <f>'B5_NHA data 2008'!D17</f>
        <v>290000</v>
      </c>
      <c r="E17" s="73">
        <f>'B5_NHA data 2008'!E17</f>
        <v>180</v>
      </c>
      <c r="F17" s="68">
        <f>'B5_NHA data 2008'!F17</f>
        <v>304933</v>
      </c>
      <c r="G17" s="73">
        <f>'B5_NHA data 2008'!G17</f>
        <v>20</v>
      </c>
      <c r="H17" s="159">
        <f>(B17-'B5_NHA data 2007'!B17)/'B5_NHA data 2007'!B17</f>
        <v>-5.6918238993710693E-2</v>
      </c>
      <c r="I17" s="159">
        <f>(D17-'B5_NHA data 2007'!D17)/'B5_NHA data 2007'!D17</f>
        <v>-8.8050314465408799E-2</v>
      </c>
      <c r="J17" s="159">
        <f>(F17-'B5_NHA data 2007'!F17)/'B5_NHA data 2007'!F17</f>
        <v>-0.12876285714285715</v>
      </c>
      <c r="L17" s="68">
        <f>'B5_NHA data 2009'!B17</f>
        <v>279000</v>
      </c>
      <c r="M17" s="73">
        <f>'B5_NHA data 2009'!C17</f>
        <v>216</v>
      </c>
      <c r="N17" s="68">
        <f>'B5_NHA data 2009'!D17</f>
        <v>275500</v>
      </c>
      <c r="O17" s="73">
        <f>'B5_NHA data 2009'!E17</f>
        <v>197</v>
      </c>
      <c r="P17" s="68">
        <f>'B5_NHA data 2009'!F17</f>
        <v>285000</v>
      </c>
      <c r="Q17" s="73">
        <f>'B5_NHA data 2009'!G17</f>
        <v>19</v>
      </c>
      <c r="R17" s="158">
        <f t="shared" si="0"/>
        <v>-6.9689896632210743E-2</v>
      </c>
      <c r="S17" s="158">
        <f t="shared" si="1"/>
        <v>-0.05</v>
      </c>
      <c r="T17" s="158">
        <f t="shared" si="2"/>
        <v>-6.5368457989132045E-2</v>
      </c>
      <c r="V17" s="68">
        <f>'B5_NHA data 2010'!B17</f>
        <v>319533</v>
      </c>
      <c r="W17" s="73">
        <f>'B5_NHA data 2010'!C17</f>
        <v>201</v>
      </c>
      <c r="X17" s="68">
        <f>'B5_NHA data 2010'!D17</f>
        <v>319900</v>
      </c>
      <c r="Y17" s="73">
        <f>'B5_NHA data 2010'!E17</f>
        <v>180</v>
      </c>
      <c r="Z17" s="68">
        <f>'B5_NHA data 2010'!F17</f>
        <v>289900</v>
      </c>
      <c r="AA17" s="73">
        <f>'B5_NHA data 2010'!G17</f>
        <v>21</v>
      </c>
      <c r="AB17" s="415">
        <f t="shared" si="3"/>
        <v>0.14527956989247312</v>
      </c>
      <c r="AC17" s="415">
        <f t="shared" si="4"/>
        <v>0.16116152450090745</v>
      </c>
      <c r="AD17" s="415">
        <f t="shared" si="5"/>
        <v>1.719298245614035E-2</v>
      </c>
      <c r="AF17" s="68">
        <f>'B5_NHA data 2011'!B17</f>
        <v>310000</v>
      </c>
      <c r="AG17" s="73">
        <f>'B5_NHA data 2011'!C17</f>
        <v>201</v>
      </c>
      <c r="AH17" s="68">
        <f>'B5_NHA data 2011'!D17</f>
        <v>310000</v>
      </c>
      <c r="AI17" s="73">
        <f>'B5_NHA data 2011'!E17</f>
        <v>187</v>
      </c>
      <c r="AJ17" s="68">
        <f>'B5_NHA data 2011'!F17</f>
        <v>389900</v>
      </c>
      <c r="AK17" s="73">
        <f>'B5_NHA data 2011'!G17</f>
        <v>14</v>
      </c>
      <c r="AL17" s="158">
        <f t="shared" si="6"/>
        <v>-2.9834164233428159E-2</v>
      </c>
      <c r="AM17" s="158">
        <f t="shared" si="7"/>
        <v>-3.0947170990934667E-2</v>
      </c>
      <c r="AN17" s="158">
        <f t="shared" si="8"/>
        <v>0.34494653328734048</v>
      </c>
      <c r="AP17" s="667">
        <f>'B5_NHA data 2012'!B17</f>
        <v>340000</v>
      </c>
      <c r="AQ17" s="70">
        <f>'B5_NHA data 2012'!C17</f>
        <v>255</v>
      </c>
      <c r="AR17" s="667">
        <f>'B5_NHA data 2012'!D17</f>
        <v>320550</v>
      </c>
      <c r="AS17" s="70">
        <f>'B5_NHA data 2012'!E17</f>
        <v>225</v>
      </c>
      <c r="AT17" s="667">
        <f>'B5_NHA data 2012'!F17</f>
        <v>395660</v>
      </c>
      <c r="AU17" s="70">
        <f>'B5_NHA data 2012'!G17</f>
        <v>30</v>
      </c>
      <c r="AV17" s="676">
        <f t="shared" si="9"/>
        <v>9.6774193548387094E-2</v>
      </c>
      <c r="AW17" s="677">
        <f t="shared" si="10"/>
        <v>3.4032258064516131E-2</v>
      </c>
      <c r="AX17" s="158">
        <f t="shared" si="11"/>
        <v>1.4773018722749423E-2</v>
      </c>
      <c r="AZ17" s="667">
        <f>'B5_NHA data 2013'!B17</f>
        <v>0</v>
      </c>
      <c r="BA17" s="70">
        <f>'B5_NHA data 2013'!C17</f>
        <v>0</v>
      </c>
      <c r="BB17" s="667">
        <f>'B5_NHA data 2013'!D17</f>
        <v>0</v>
      </c>
      <c r="BC17" s="70">
        <f>'B5_NHA data 2013'!E17</f>
        <v>0</v>
      </c>
      <c r="BD17" s="667">
        <f>'B5_NHA data 2013'!F17</f>
        <v>0</v>
      </c>
      <c r="BE17" s="70">
        <f>'B5_NHA data 2013'!G17</f>
        <v>0</v>
      </c>
      <c r="BF17" s="676">
        <f t="shared" si="12"/>
        <v>-1</v>
      </c>
      <c r="BG17" s="677">
        <f t="shared" si="13"/>
        <v>-1</v>
      </c>
      <c r="BH17" s="158">
        <f t="shared" si="14"/>
        <v>-1</v>
      </c>
    </row>
    <row r="18" spans="1:60">
      <c r="A18" s="1" t="s">
        <v>12</v>
      </c>
      <c r="B18" s="68">
        <f>'B5_NHA data 2008'!B18</f>
        <v>575000</v>
      </c>
      <c r="C18" s="73">
        <f>'B5_NHA data 2008'!C18</f>
        <v>49</v>
      </c>
      <c r="D18" s="68">
        <f>'B5_NHA data 2008'!D18</f>
        <v>550000</v>
      </c>
      <c r="E18" s="73">
        <f>'B5_NHA data 2008'!E18</f>
        <v>47</v>
      </c>
      <c r="F18" s="68">
        <f>'B5_NHA data 2008'!F18</f>
        <v>625000</v>
      </c>
      <c r="G18" s="73">
        <f>'B5_NHA data 2008'!G18</f>
        <v>2</v>
      </c>
      <c r="H18" s="159">
        <f>(B18-'B5_NHA data 2007'!B18)/'B5_NHA data 2007'!B18</f>
        <v>5.0228310502283102E-2</v>
      </c>
      <c r="I18" s="159">
        <f>(D18-'B5_NHA data 2007'!D18)/'B5_NHA data 2007'!D18</f>
        <v>4.5662100456621002E-3</v>
      </c>
      <c r="J18" s="159">
        <f>(F18-'B5_NHA data 2007'!F18)/'B5_NHA data 2007'!F18</f>
        <v>0.21359223300970873</v>
      </c>
      <c r="L18" s="68">
        <f>'B5_NHA data 2009'!B18</f>
        <v>464500</v>
      </c>
      <c r="M18" s="73">
        <f>'B5_NHA data 2009'!C18</f>
        <v>42</v>
      </c>
      <c r="N18" s="68">
        <f>'B5_NHA data 2009'!D18</f>
        <v>495000</v>
      </c>
      <c r="O18" s="73">
        <f>'B5_NHA data 2009'!E18</f>
        <v>39</v>
      </c>
      <c r="P18" s="68">
        <f>'B5_NHA data 2009'!F18</f>
        <v>430000</v>
      </c>
      <c r="Q18" s="73">
        <f>'B5_NHA data 2009'!G18</f>
        <v>3</v>
      </c>
      <c r="R18" s="158">
        <f t="shared" si="0"/>
        <v>-0.19217391304347825</v>
      </c>
      <c r="S18" s="158">
        <f t="shared" si="1"/>
        <v>-0.1</v>
      </c>
      <c r="T18" s="158">
        <f t="shared" si="2"/>
        <v>-0.312</v>
      </c>
      <c r="V18" s="68">
        <f>'B5_NHA data 2010'!B18</f>
        <v>555000</v>
      </c>
      <c r="W18" s="73">
        <f>'B5_NHA data 2010'!C18</f>
        <v>53</v>
      </c>
      <c r="X18" s="68">
        <f>'B5_NHA data 2010'!D18</f>
        <v>555000</v>
      </c>
      <c r="Y18" s="73">
        <f>'B5_NHA data 2010'!E18</f>
        <v>53</v>
      </c>
      <c r="Z18" s="68" t="str">
        <f>'B5_NHA data 2010'!F18</f>
        <v>n/a</v>
      </c>
      <c r="AA18" s="73" t="str">
        <f>'B5_NHA data 2010'!G18</f>
        <v>n/a</v>
      </c>
      <c r="AB18" s="415">
        <f t="shared" si="3"/>
        <v>0.19483315392895587</v>
      </c>
      <c r="AC18" s="415">
        <f t="shared" si="4"/>
        <v>0.12121212121212122</v>
      </c>
      <c r="AD18" s="418" t="s">
        <v>147</v>
      </c>
      <c r="AF18" s="68">
        <f>'B5_NHA data 2011'!B18</f>
        <v>495000</v>
      </c>
      <c r="AG18" s="73">
        <f>'B5_NHA data 2011'!C18</f>
        <v>68</v>
      </c>
      <c r="AH18" s="68">
        <f>'B5_NHA data 2011'!D18</f>
        <v>495000</v>
      </c>
      <c r="AI18" s="73">
        <f>'B5_NHA data 2011'!E18</f>
        <v>67</v>
      </c>
      <c r="AJ18" s="68">
        <f>'B5_NHA data 2011'!F18</f>
        <v>900000</v>
      </c>
      <c r="AK18" s="73">
        <f>'B5_NHA data 2011'!G18</f>
        <v>1</v>
      </c>
      <c r="AL18" s="158">
        <f t="shared" si="6"/>
        <v>-0.10810810810810811</v>
      </c>
      <c r="AM18" s="158">
        <f t="shared" si="7"/>
        <v>-0.10810810810810811</v>
      </c>
      <c r="AN18" s="158" t="s">
        <v>147</v>
      </c>
      <c r="AP18" s="667">
        <f>'B5_NHA data 2012'!B18</f>
        <v>512500</v>
      </c>
      <c r="AQ18" s="70">
        <f>'B5_NHA data 2012'!C18</f>
        <v>64</v>
      </c>
      <c r="AR18" s="667">
        <f>'B5_NHA data 2012'!D18</f>
        <v>512500</v>
      </c>
      <c r="AS18" s="70">
        <f>'B5_NHA data 2012'!E18</f>
        <v>61</v>
      </c>
      <c r="AT18" s="667">
        <f>'B5_NHA data 2012'!F18</f>
        <v>650000</v>
      </c>
      <c r="AU18" s="70">
        <f>'B5_NHA data 2012'!G18</f>
        <v>3</v>
      </c>
      <c r="AV18" s="676">
        <f t="shared" si="9"/>
        <v>3.5353535353535352E-2</v>
      </c>
      <c r="AW18" s="677">
        <f t="shared" si="10"/>
        <v>3.5353535353535352E-2</v>
      </c>
      <c r="AX18" s="158">
        <f t="shared" si="11"/>
        <v>-0.27777777777777779</v>
      </c>
      <c r="AZ18" s="667">
        <f>'B5_NHA data 2013'!B18</f>
        <v>0</v>
      </c>
      <c r="BA18" s="70">
        <f>'B5_NHA data 2013'!C18</f>
        <v>0</v>
      </c>
      <c r="BB18" s="667">
        <f>'B5_NHA data 2013'!D18</f>
        <v>0</v>
      </c>
      <c r="BC18" s="70">
        <f>'B5_NHA data 2013'!E18</f>
        <v>0</v>
      </c>
      <c r="BD18" s="667">
        <f>'B5_NHA data 2013'!F18</f>
        <v>0</v>
      </c>
      <c r="BE18" s="70">
        <f>'B5_NHA data 2013'!G18</f>
        <v>0</v>
      </c>
      <c r="BF18" s="676">
        <f t="shared" si="12"/>
        <v>-1</v>
      </c>
      <c r="BG18" s="677">
        <f t="shared" si="13"/>
        <v>-1</v>
      </c>
      <c r="BH18" s="158">
        <f t="shared" si="14"/>
        <v>-1</v>
      </c>
    </row>
    <row r="19" spans="1:60">
      <c r="A19" s="1" t="s">
        <v>47</v>
      </c>
      <c r="B19" s="68">
        <f>'B5_NHA data 2008'!B19</f>
        <v>264000</v>
      </c>
      <c r="C19" s="73">
        <f>'B5_NHA data 2008'!C19</f>
        <v>40</v>
      </c>
      <c r="D19" s="68">
        <f>'B5_NHA data 2008'!D19</f>
        <v>264000</v>
      </c>
      <c r="E19" s="73">
        <f>'B5_NHA data 2008'!E19</f>
        <v>39</v>
      </c>
      <c r="F19" s="68" t="e">
        <f>'B5_NHA data 2008'!F19</f>
        <v>#N/A</v>
      </c>
      <c r="G19" s="73">
        <f>'B5_NHA data 2008'!G19</f>
        <v>1</v>
      </c>
      <c r="H19" s="159">
        <f>(B19-'B5_NHA data 2007'!B19)/'B5_NHA data 2007'!B19</f>
        <v>-0.11970656885628543</v>
      </c>
      <c r="I19" s="159">
        <f>(D19-'B5_NHA data 2007'!D19)/'B5_NHA data 2007'!D19</f>
        <v>-5.7142857142857141E-2</v>
      </c>
      <c r="J19" s="159" t="e">
        <f>(F19-'B5_NHA data 2007'!F19)/'B5_NHA data 2007'!F19</f>
        <v>#N/A</v>
      </c>
      <c r="L19" s="68">
        <f>'B5_NHA data 2009'!B19</f>
        <v>245000</v>
      </c>
      <c r="M19" s="73">
        <f>'B5_NHA data 2009'!C19</f>
        <v>35</v>
      </c>
      <c r="N19" s="68">
        <f>'B5_NHA data 2009'!D19</f>
        <v>242400</v>
      </c>
      <c r="O19" s="73">
        <f>'B5_NHA data 2009'!E19</f>
        <v>33</v>
      </c>
      <c r="P19" s="68">
        <f>'B5_NHA data 2009'!F19</f>
        <v>245000</v>
      </c>
      <c r="Q19" s="73">
        <f>'B5_NHA data 2009'!G19</f>
        <v>2</v>
      </c>
      <c r="R19" s="158">
        <f t="shared" si="0"/>
        <v>-7.1969696969696975E-2</v>
      </c>
      <c r="S19" s="158">
        <f t="shared" si="1"/>
        <v>-8.1818181818181818E-2</v>
      </c>
      <c r="T19" s="158" t="s">
        <v>147</v>
      </c>
      <c r="V19" s="68">
        <f>'B5_NHA data 2010'!B19</f>
        <v>339480</v>
      </c>
      <c r="W19" s="73">
        <f>'B5_NHA data 2010'!C19</f>
        <v>35</v>
      </c>
      <c r="X19" s="68">
        <f>'B5_NHA data 2010'!D19</f>
        <v>253000</v>
      </c>
      <c r="Y19" s="73">
        <f>'B5_NHA data 2010'!E19</f>
        <v>19</v>
      </c>
      <c r="Z19" s="68">
        <f>'B5_NHA data 2010'!F19</f>
        <v>364775</v>
      </c>
      <c r="AA19" s="73">
        <f>'B5_NHA data 2010'!G19</f>
        <v>16</v>
      </c>
      <c r="AB19" s="415">
        <f t="shared" si="3"/>
        <v>0.38563265306122452</v>
      </c>
      <c r="AC19" s="415">
        <f t="shared" si="4"/>
        <v>4.3729372937293731E-2</v>
      </c>
      <c r="AD19" s="415">
        <f t="shared" si="5"/>
        <v>0.48887755102040814</v>
      </c>
      <c r="AF19" s="68">
        <f>'B5_NHA data 2011'!B19</f>
        <v>250000</v>
      </c>
      <c r="AG19" s="73">
        <f>'B5_NHA data 2011'!C19</f>
        <v>42</v>
      </c>
      <c r="AH19" s="68">
        <f>'B5_NHA data 2011'!D19</f>
        <v>238000</v>
      </c>
      <c r="AI19" s="73">
        <f>'B5_NHA data 2011'!E19</f>
        <v>28</v>
      </c>
      <c r="AJ19" s="68">
        <f>'B5_NHA data 2011'!F19</f>
        <v>379900</v>
      </c>
      <c r="AK19" s="73">
        <f>'B5_NHA data 2011'!G19</f>
        <v>14</v>
      </c>
      <c r="AL19" s="158">
        <f t="shared" si="6"/>
        <v>-0.26357959231766231</v>
      </c>
      <c r="AM19" s="158">
        <f t="shared" si="7"/>
        <v>-5.9288537549407112E-2</v>
      </c>
      <c r="AN19" s="158">
        <f t="shared" si="8"/>
        <v>4.1463916112672194E-2</v>
      </c>
      <c r="AP19" s="667">
        <f>'B5_NHA data 2012'!B19</f>
        <v>265000</v>
      </c>
      <c r="AQ19" s="70">
        <f>'B5_NHA data 2012'!C19</f>
        <v>59</v>
      </c>
      <c r="AR19" s="667">
        <f>'B5_NHA data 2012'!D19</f>
        <v>238000</v>
      </c>
      <c r="AS19" s="70">
        <f>'B5_NHA data 2012'!E19</f>
        <v>48</v>
      </c>
      <c r="AT19" s="667">
        <f>'B5_NHA data 2012'!F19</f>
        <v>388385</v>
      </c>
      <c r="AU19" s="70">
        <f>'B5_NHA data 2012'!G19</f>
        <v>11</v>
      </c>
      <c r="AV19" s="676">
        <f t="shared" si="9"/>
        <v>0.06</v>
      </c>
      <c r="AW19" s="677">
        <f t="shared" si="10"/>
        <v>0</v>
      </c>
      <c r="AX19" s="158">
        <f t="shared" si="11"/>
        <v>2.2334824953935246E-2</v>
      </c>
      <c r="AZ19" s="667">
        <f>'B5_NHA data 2013'!B19</f>
        <v>0</v>
      </c>
      <c r="BA19" s="70">
        <f>'B5_NHA data 2013'!C19</f>
        <v>0</v>
      </c>
      <c r="BB19" s="667">
        <f>'B5_NHA data 2013'!D19</f>
        <v>0</v>
      </c>
      <c r="BC19" s="70">
        <f>'B5_NHA data 2013'!E19</f>
        <v>0</v>
      </c>
      <c r="BD19" s="667">
        <f>'B5_NHA data 2013'!F19</f>
        <v>0</v>
      </c>
      <c r="BE19" s="70">
        <f>'B5_NHA data 2013'!G19</f>
        <v>0</v>
      </c>
      <c r="BF19" s="676">
        <f t="shared" si="12"/>
        <v>-1</v>
      </c>
      <c r="BG19" s="677">
        <f t="shared" si="13"/>
        <v>-1</v>
      </c>
      <c r="BH19" s="158">
        <f t="shared" si="14"/>
        <v>-1</v>
      </c>
    </row>
    <row r="20" spans="1:60">
      <c r="A20" s="1" t="s">
        <v>13</v>
      </c>
      <c r="B20" s="68">
        <f>'B5_NHA data 2008'!B20</f>
        <v>296000</v>
      </c>
      <c r="C20" s="70">
        <f>'B5_NHA data 2008'!C20</f>
        <v>7</v>
      </c>
      <c r="D20" s="68">
        <f>'B5_NHA data 2008'!D20</f>
        <v>269900</v>
      </c>
      <c r="E20" s="71">
        <f>'B5_NHA data 2008'!E20</f>
        <v>6</v>
      </c>
      <c r="F20" s="68" t="e">
        <f>'B5_NHA data 2008'!F20</f>
        <v>#N/A</v>
      </c>
      <c r="G20" s="70">
        <f>'B5_NHA data 2008'!G20</f>
        <v>1</v>
      </c>
      <c r="H20" s="158">
        <f>(B20-'B5_NHA data 2007'!B20)/'B5_NHA data 2007'!B20</f>
        <v>-0.30341959791308276</v>
      </c>
      <c r="I20" s="158">
        <f>(D20-'B5_NHA data 2007'!D20)/'B5_NHA data 2007'!D20</f>
        <v>-0.36484104552953056</v>
      </c>
      <c r="J20" s="158" t="e">
        <f>(F20-'B5_NHA data 2007'!F20)/'B5_NHA data 2007'!F20</f>
        <v>#N/A</v>
      </c>
      <c r="L20" s="68">
        <f>'B5_NHA data 2009'!B20</f>
        <v>320000</v>
      </c>
      <c r="M20" s="70">
        <f>'B5_NHA data 2009'!C20</f>
        <v>5</v>
      </c>
      <c r="N20" s="68">
        <f>'B5_NHA data 2009'!D20</f>
        <v>320000</v>
      </c>
      <c r="O20" s="71">
        <f>'B5_NHA data 2009'!E20</f>
        <v>5</v>
      </c>
      <c r="P20" s="68" t="str">
        <f>'B5_NHA data 2009'!F20</f>
        <v>n/a</v>
      </c>
      <c r="Q20" s="70" t="str">
        <f>'B5_NHA data 2009'!G20</f>
        <v>n/a</v>
      </c>
      <c r="R20" s="158">
        <f t="shared" si="0"/>
        <v>8.1081081081081086E-2</v>
      </c>
      <c r="S20" s="158">
        <f t="shared" si="1"/>
        <v>0.1856243052982586</v>
      </c>
      <c r="T20" s="158" t="s">
        <v>147</v>
      </c>
      <c r="V20" s="68">
        <f>'B5_NHA data 2010'!B20</f>
        <v>269000</v>
      </c>
      <c r="W20" s="70">
        <f>'B5_NHA data 2010'!C20</f>
        <v>3</v>
      </c>
      <c r="X20" s="68">
        <f>'B5_NHA data 2010'!D20</f>
        <v>200000</v>
      </c>
      <c r="Y20" s="71">
        <f>'B5_NHA data 2010'!E20</f>
        <v>2</v>
      </c>
      <c r="Z20" s="68">
        <f>'B5_NHA data 2010'!F20</f>
        <v>0</v>
      </c>
      <c r="AA20" s="70">
        <f>'B5_NHA data 2010'!G20</f>
        <v>1</v>
      </c>
      <c r="AB20" s="415">
        <f t="shared" si="3"/>
        <v>-0.15937499999999999</v>
      </c>
      <c r="AC20" s="415">
        <f t="shared" si="4"/>
        <v>-0.375</v>
      </c>
      <c r="AD20" s="418" t="s">
        <v>147</v>
      </c>
      <c r="AF20" s="68">
        <f>'B5_NHA data 2011'!B20</f>
        <v>299900</v>
      </c>
      <c r="AG20" s="70">
        <f>'B5_NHA data 2011'!C20</f>
        <v>3</v>
      </c>
      <c r="AH20" s="68">
        <f>'B5_NHA data 2011'!D20</f>
        <v>299900</v>
      </c>
      <c r="AI20" s="71">
        <f>'B5_NHA data 2011'!E20</f>
        <v>3</v>
      </c>
      <c r="AJ20" s="68" t="str">
        <f>'B5_NHA data 2011'!F20</f>
        <v>n/a</v>
      </c>
      <c r="AK20" s="70" t="str">
        <f>'B5_NHA data 2011'!G20</f>
        <v>n/a</v>
      </c>
      <c r="AL20" s="158">
        <f t="shared" si="6"/>
        <v>0.11486988847583643</v>
      </c>
      <c r="AM20" s="158">
        <f t="shared" si="7"/>
        <v>0.4995</v>
      </c>
      <c r="AN20" s="158" t="s">
        <v>147</v>
      </c>
      <c r="AP20" s="667">
        <f>'B5_NHA data 2012'!B20</f>
        <v>520000</v>
      </c>
      <c r="AQ20" s="70">
        <f>'B5_NHA data 2012'!C20</f>
        <v>3</v>
      </c>
      <c r="AR20" s="667">
        <f>'B5_NHA data 2012'!D20</f>
        <v>520000</v>
      </c>
      <c r="AS20" s="70">
        <f>'B5_NHA data 2012'!E20</f>
        <v>3</v>
      </c>
      <c r="AT20" s="667" t="str">
        <f>'B5_NHA data 2012'!F20</f>
        <v>n/a</v>
      </c>
      <c r="AU20" s="70" t="str">
        <f>'B5_NHA data 2012'!G20</f>
        <v>n/a</v>
      </c>
      <c r="AV20" s="676">
        <f t="shared" si="9"/>
        <v>0.73391130376792268</v>
      </c>
      <c r="AW20" s="677">
        <f t="shared" si="10"/>
        <v>0.73391130376792268</v>
      </c>
      <c r="AX20" s="158" t="s">
        <v>147</v>
      </c>
      <c r="AZ20" s="667">
        <f>'B5_NHA data 2013'!B20</f>
        <v>0</v>
      </c>
      <c r="BA20" s="70">
        <f>'B5_NHA data 2013'!C20</f>
        <v>0</v>
      </c>
      <c r="BB20" s="667">
        <f>'B5_NHA data 2013'!D20</f>
        <v>0</v>
      </c>
      <c r="BC20" s="70">
        <f>'B5_NHA data 2013'!E20</f>
        <v>0</v>
      </c>
      <c r="BD20" s="667">
        <f>'B5_NHA data 2013'!F20</f>
        <v>0</v>
      </c>
      <c r="BE20" s="70">
        <f>'B5_NHA data 2013'!G20</f>
        <v>0</v>
      </c>
      <c r="BF20" s="676">
        <f t="shared" si="12"/>
        <v>-1</v>
      </c>
      <c r="BG20" s="677">
        <f t="shared" si="13"/>
        <v>-1</v>
      </c>
      <c r="BH20" s="158" t="e">
        <f t="shared" si="14"/>
        <v>#VALUE!</v>
      </c>
    </row>
    <row r="21" spans="1:60">
      <c r="A21" s="1" t="s">
        <v>14</v>
      </c>
      <c r="B21" s="74">
        <f>'B5_NHA data 2008'!B21</f>
        <v>375000</v>
      </c>
      <c r="C21" s="75">
        <f>'B5_NHA data 2008'!C21</f>
        <v>77</v>
      </c>
      <c r="D21" s="74">
        <f>'B5_NHA data 2008'!D21</f>
        <v>348000</v>
      </c>
      <c r="E21" s="75">
        <f>'B5_NHA data 2008'!E21</f>
        <v>63</v>
      </c>
      <c r="F21" s="74">
        <f>'B5_NHA data 2008'!F21</f>
        <v>476000</v>
      </c>
      <c r="G21" s="75">
        <f>'B5_NHA data 2008'!G21</f>
        <v>14</v>
      </c>
      <c r="H21" s="160">
        <f>(B21-'B5_NHA data 2007'!B21)/'B5_NHA data 2007'!B21</f>
        <v>-1.8067556952081697E-2</v>
      </c>
      <c r="I21" s="160">
        <f>(D21-'B5_NHA data 2007'!D21)/'B5_NHA data 2007'!D21</f>
        <v>-2.8653295128939827E-3</v>
      </c>
      <c r="J21" s="160">
        <f>(F21-'B5_NHA data 2007'!F21)/'B5_NHA data 2007'!F21</f>
        <v>9.2645303461573777E-2</v>
      </c>
      <c r="L21" s="74">
        <f>'B5_NHA data 2009'!B21</f>
        <v>320000</v>
      </c>
      <c r="M21" s="75">
        <f>'B5_NHA data 2009'!C21</f>
        <v>74</v>
      </c>
      <c r="N21" s="74">
        <f>'B5_NHA data 2009'!D21</f>
        <v>314900</v>
      </c>
      <c r="O21" s="75">
        <f>'B5_NHA data 2009'!E21</f>
        <v>70</v>
      </c>
      <c r="P21" s="74">
        <f>'B5_NHA data 2009'!F21</f>
        <v>480000</v>
      </c>
      <c r="Q21" s="75">
        <f>'B5_NHA data 2009'!G21</f>
        <v>4</v>
      </c>
      <c r="R21" s="158">
        <f t="shared" si="0"/>
        <v>-0.14666666666666667</v>
      </c>
      <c r="S21" s="158">
        <f t="shared" si="1"/>
        <v>-9.5114942528735633E-2</v>
      </c>
      <c r="T21" s="158">
        <f t="shared" si="2"/>
        <v>8.4033613445378148E-3</v>
      </c>
      <c r="V21" s="74">
        <f>'B5_NHA data 2010'!B21</f>
        <v>300000</v>
      </c>
      <c r="W21" s="75">
        <f>'B5_NHA data 2010'!C21</f>
        <v>96</v>
      </c>
      <c r="X21" s="74">
        <f>'B5_NHA data 2010'!D21</f>
        <v>299900</v>
      </c>
      <c r="Y21" s="75">
        <f>'B5_NHA data 2010'!E21</f>
        <v>90</v>
      </c>
      <c r="Z21" s="74">
        <f>'B5_NHA data 2010'!F21</f>
        <v>342500</v>
      </c>
      <c r="AA21" s="75">
        <f>'B5_NHA data 2010'!G21</f>
        <v>6</v>
      </c>
      <c r="AB21" s="415">
        <f t="shared" si="3"/>
        <v>-6.25E-2</v>
      </c>
      <c r="AC21" s="415">
        <f t="shared" si="4"/>
        <v>-4.7634169577643694E-2</v>
      </c>
      <c r="AD21" s="415">
        <f t="shared" si="5"/>
        <v>-0.28645833333333331</v>
      </c>
      <c r="AF21" s="74">
        <f>'B5_NHA data 2011'!B21</f>
        <v>292000</v>
      </c>
      <c r="AG21" s="75">
        <f>'B5_NHA data 2011'!C21</f>
        <v>85</v>
      </c>
      <c r="AH21" s="74">
        <f>'B5_NHA data 2011'!D21</f>
        <v>257500</v>
      </c>
      <c r="AI21" s="75">
        <f>'B5_NHA data 2011'!E21</f>
        <v>78</v>
      </c>
      <c r="AJ21" s="74">
        <f>'B5_NHA data 2011'!F21</f>
        <v>385000</v>
      </c>
      <c r="AK21" s="75">
        <f>'B5_NHA data 2011'!G21</f>
        <v>7</v>
      </c>
      <c r="AL21" s="158">
        <f t="shared" si="6"/>
        <v>-2.6666666666666668E-2</v>
      </c>
      <c r="AM21" s="158">
        <f t="shared" si="7"/>
        <v>-0.14138046015338446</v>
      </c>
      <c r="AN21" s="158">
        <f t="shared" si="8"/>
        <v>0.12408759124087591</v>
      </c>
      <c r="AP21" s="668">
        <f>'B5_NHA data 2012'!B21</f>
        <v>322000</v>
      </c>
      <c r="AQ21" s="669">
        <f>'B5_NHA data 2012'!C21</f>
        <v>118</v>
      </c>
      <c r="AR21" s="668">
        <f>'B5_NHA data 2012'!D21</f>
        <v>320000</v>
      </c>
      <c r="AS21" s="669">
        <f>'B5_NHA data 2012'!E21</f>
        <v>106</v>
      </c>
      <c r="AT21" s="668">
        <f>'B5_NHA data 2012'!F21</f>
        <v>343478</v>
      </c>
      <c r="AU21" s="669">
        <f>'B5_NHA data 2012'!G21</f>
        <v>12</v>
      </c>
      <c r="AV21" s="676">
        <f t="shared" si="9"/>
        <v>0.10273972602739725</v>
      </c>
      <c r="AW21" s="677">
        <f t="shared" si="10"/>
        <v>0.24271844660194175</v>
      </c>
      <c r="AX21" s="158">
        <f t="shared" si="11"/>
        <v>-0.10784935064935065</v>
      </c>
      <c r="AZ21" s="668">
        <f>'B5_NHA data 2013'!B21</f>
        <v>0</v>
      </c>
      <c r="BA21" s="669">
        <f>'B5_NHA data 2013'!C21</f>
        <v>0</v>
      </c>
      <c r="BB21" s="668">
        <f>'B5_NHA data 2013'!D21</f>
        <v>0</v>
      </c>
      <c r="BC21" s="669">
        <f>'B5_NHA data 2013'!E21</f>
        <v>0</v>
      </c>
      <c r="BD21" s="668">
        <f>'B5_NHA data 2013'!F21</f>
        <v>0</v>
      </c>
      <c r="BE21" s="669">
        <f>'B5_NHA data 2013'!G21</f>
        <v>0</v>
      </c>
      <c r="BF21" s="676">
        <f t="shared" si="12"/>
        <v>-1</v>
      </c>
      <c r="BG21" s="677">
        <f t="shared" si="13"/>
        <v>-1</v>
      </c>
      <c r="BH21" s="158">
        <f t="shared" si="14"/>
        <v>-1</v>
      </c>
    </row>
    <row r="22" spans="1:60" s="640" customFormat="1">
      <c r="A22" s="635" t="s">
        <v>48</v>
      </c>
      <c r="B22" s="644">
        <f>'B5_NHA data 2008'!B22</f>
        <v>351553.48258706467</v>
      </c>
      <c r="C22" s="645">
        <f>'B5_NHA data 2008'!C22</f>
        <v>804</v>
      </c>
      <c r="D22" s="644">
        <f>'B5_NHA data 2008'!D22</f>
        <v>338009.61440677964</v>
      </c>
      <c r="E22" s="645">
        <f>'B5_NHA data 2008'!E22</f>
        <v>708</v>
      </c>
      <c r="F22" s="644" t="e">
        <f>'B5_NHA data 2008'!F22</f>
        <v>#N/A</v>
      </c>
      <c r="G22" s="645" t="e">
        <f>'B5_NHA data 2008'!G22</f>
        <v>#N/A</v>
      </c>
      <c r="H22" s="643">
        <f>(B22-'B5_NHA data 2007'!B22)/'B5_NHA data 2007'!B22</f>
        <v>-5.5495057926384782E-5</v>
      </c>
      <c r="I22" s="643">
        <f>(D22-'B5_NHA data 2007'!D22)/'B5_NHA data 2007'!D22</f>
        <v>-5.0277152569740413E-3</v>
      </c>
      <c r="J22" s="643" t="e">
        <f>(F22-'B5_NHA data 2007'!F22)/'B5_NHA data 2007'!F22</f>
        <v>#N/A</v>
      </c>
      <c r="L22" s="644">
        <f>'B5_NHA data 2009'!B22</f>
        <v>290302.21285563754</v>
      </c>
      <c r="M22" s="645">
        <f>'B5_NHA data 2009'!C22</f>
        <v>949</v>
      </c>
      <c r="N22" s="644">
        <f>'B5_NHA data 2009'!D22</f>
        <v>285984.61726954492</v>
      </c>
      <c r="O22" s="645">
        <f>'B5_NHA data 2009'!E22</f>
        <v>857</v>
      </c>
      <c r="P22" s="644">
        <f>'B5_NHA data 2009'!F22</f>
        <v>356553.8152173913</v>
      </c>
      <c r="Q22" s="645">
        <f>'B5_NHA data 2009'!G22</f>
        <v>92</v>
      </c>
      <c r="R22" s="642">
        <f t="shared" si="0"/>
        <v>-0.17423030282812751</v>
      </c>
      <c r="S22" s="642">
        <f t="shared" si="1"/>
        <v>-0.15391573174195256</v>
      </c>
      <c r="T22" s="642">
        <f>(P21-F21)/F21</f>
        <v>8.4033613445378148E-3</v>
      </c>
      <c r="V22" s="644">
        <f>'B5_NHA data 2010'!B22</f>
        <v>328508.09694989107</v>
      </c>
      <c r="W22" s="645">
        <f>'B5_NHA data 2010'!C22</f>
        <v>918</v>
      </c>
      <c r="X22" s="644">
        <f>'B5_NHA data 2010'!D22</f>
        <v>325928.88349514565</v>
      </c>
      <c r="Y22" s="645">
        <f>'B5_NHA data 2010'!E22</f>
        <v>824</v>
      </c>
      <c r="Z22" s="644">
        <f>'B5_NHA data 2010'!F22</f>
        <v>310854.25531914894</v>
      </c>
      <c r="AA22" s="645">
        <f>'B5_NHA data 2010'!G22</f>
        <v>94</v>
      </c>
      <c r="AB22" s="642">
        <f t="shared" si="3"/>
        <v>0.13160727821683083</v>
      </c>
      <c r="AC22" s="642">
        <f t="shared" si="4"/>
        <v>0.13967277893115715</v>
      </c>
      <c r="AD22" s="642">
        <f t="shared" si="5"/>
        <v>-0.12817016099064674</v>
      </c>
      <c r="AF22" s="644">
        <f>'B5_NHA data 2011'!B22</f>
        <v>318313.72978959023</v>
      </c>
      <c r="AG22" s="645">
        <f>'B5_NHA data 2011'!C22</f>
        <v>903</v>
      </c>
      <c r="AH22" s="644">
        <f>'B5_NHA data 2011'!D22</f>
        <v>315020.51815980632</v>
      </c>
      <c r="AI22" s="645">
        <f>'B5_NHA data 2011'!E22</f>
        <v>826</v>
      </c>
      <c r="AJ22" s="644">
        <f>'B5_NHA data 2011'!F22</f>
        <v>350760.51948051946</v>
      </c>
      <c r="AK22" s="645">
        <f>'B5_NHA data 2011'!G22</f>
        <v>77</v>
      </c>
      <c r="AL22" s="642">
        <f t="shared" si="6"/>
        <v>-3.1032316265421724E-2</v>
      </c>
      <c r="AM22" s="642">
        <f t="shared" si="7"/>
        <v>-3.3468544482348095E-2</v>
      </c>
      <c r="AN22" s="642">
        <f t="shared" si="8"/>
        <v>0.12837612314619729</v>
      </c>
      <c r="AP22" s="670">
        <f>'B5_NHA data 2012'!B22</f>
        <v>328957.02270815813</v>
      </c>
      <c r="AQ22" s="671">
        <f>'B5_NHA data 2012'!C22</f>
        <v>1189</v>
      </c>
      <c r="AR22" s="670">
        <f>'B5_NHA data 2012'!D22</f>
        <v>319317.98664122139</v>
      </c>
      <c r="AS22" s="671">
        <f>'B5_NHA data 2012'!E22</f>
        <v>1048</v>
      </c>
      <c r="AT22" s="670">
        <f>'B5_NHA data 2012'!F22</f>
        <v>361088.49295774649</v>
      </c>
      <c r="AU22" s="671">
        <f>'B5_NHA data 2012'!G22</f>
        <v>142</v>
      </c>
      <c r="AV22" s="678">
        <f t="shared" si="9"/>
        <v>3.3436487095932867E-2</v>
      </c>
      <c r="AW22" s="679">
        <f t="shared" si="10"/>
        <v>1.3641868493261163E-2</v>
      </c>
      <c r="AX22" s="641">
        <f t="shared" si="11"/>
        <v>2.9444515285023766E-2</v>
      </c>
      <c r="AZ22" s="670" t="e">
        <f>'B5_NHA data 2013'!B22</f>
        <v>#DIV/0!</v>
      </c>
      <c r="BA22" s="671">
        <f>'B5_NHA data 2013'!C22</f>
        <v>0</v>
      </c>
      <c r="BB22" s="670" t="e">
        <f>'B5_NHA data 2013'!D22</f>
        <v>#DIV/0!</v>
      </c>
      <c r="BC22" s="671">
        <f>'B5_NHA data 2013'!E22</f>
        <v>0</v>
      </c>
      <c r="BD22" s="670" t="e">
        <f>'B5_NHA data 2013'!F22</f>
        <v>#DIV/0!</v>
      </c>
      <c r="BE22" s="671">
        <f>'B5_NHA data 2013'!G22</f>
        <v>0</v>
      </c>
      <c r="BF22" s="678" t="e">
        <f t="shared" si="12"/>
        <v>#DIV/0!</v>
      </c>
      <c r="BG22" s="679" t="e">
        <f t="shared" si="13"/>
        <v>#DIV/0!</v>
      </c>
      <c r="BH22" s="641" t="e">
        <f t="shared" si="14"/>
        <v>#DIV/0!</v>
      </c>
    </row>
    <row r="23" spans="1:60">
      <c r="A23" s="1" t="s">
        <v>19</v>
      </c>
      <c r="B23" s="68">
        <f>'B5_NHA data 2008'!B23</f>
        <v>315000</v>
      </c>
      <c r="C23" s="70">
        <f>'B5_NHA data 2008'!C23</f>
        <v>49</v>
      </c>
      <c r="D23" s="68">
        <f>'B5_NHA data 2008'!D23</f>
        <v>310000</v>
      </c>
      <c r="E23" s="71">
        <f>'B5_NHA data 2008'!E23</f>
        <v>46</v>
      </c>
      <c r="F23" s="68">
        <f>'B5_NHA data 2008'!F23</f>
        <v>440000</v>
      </c>
      <c r="G23" s="70">
        <f>'B5_NHA data 2008'!G23</f>
        <v>3</v>
      </c>
      <c r="H23" s="158">
        <f>(B23-'B5_NHA data 2007'!B23)/'B5_NHA data 2007'!B23</f>
        <v>-3.0769230769230771E-2</v>
      </c>
      <c r="I23" s="158">
        <f>(D23-'B5_NHA data 2007'!D23)/'B5_NHA data 2007'!D23</f>
        <v>-4.6153846153846156E-2</v>
      </c>
      <c r="J23" s="158">
        <f>(F23-'B5_NHA data 2007'!F23)/'B5_NHA data 2007'!F23</f>
        <v>0.33738601823708209</v>
      </c>
      <c r="L23" s="68">
        <f>'B5_NHA data 2009'!B23</f>
        <v>265000</v>
      </c>
      <c r="M23" s="70">
        <f>'B5_NHA data 2009'!C23</f>
        <v>70</v>
      </c>
      <c r="N23" s="68">
        <f>'B5_NHA data 2009'!D23</f>
        <v>265000</v>
      </c>
      <c r="O23" s="71">
        <f>'B5_NHA data 2009'!E23</f>
        <v>68</v>
      </c>
      <c r="P23" s="68">
        <f>'B5_NHA data 2009'!F23</f>
        <v>165000</v>
      </c>
      <c r="Q23" s="70">
        <f>'B5_NHA data 2009'!G23</f>
        <v>2</v>
      </c>
      <c r="R23" s="158">
        <f t="shared" si="0"/>
        <v>-0.15873015873015872</v>
      </c>
      <c r="S23" s="158">
        <f t="shared" si="1"/>
        <v>-0.14516129032258066</v>
      </c>
      <c r="T23" s="158" t="s">
        <v>147</v>
      </c>
      <c r="V23" s="68">
        <f>'B5_NHA data 2010'!B23</f>
        <v>250000</v>
      </c>
      <c r="W23" s="70">
        <f>'B5_NHA data 2010'!C23</f>
        <v>74</v>
      </c>
      <c r="X23" s="68">
        <f>'B5_NHA data 2010'!D23</f>
        <v>249900</v>
      </c>
      <c r="Y23" s="71">
        <f>'B5_NHA data 2010'!E23</f>
        <v>70</v>
      </c>
      <c r="Z23" s="68">
        <f>'B5_NHA data 2010'!F23</f>
        <v>255000</v>
      </c>
      <c r="AA23" s="70">
        <f>'B5_NHA data 2010'!G23</f>
        <v>4</v>
      </c>
      <c r="AB23" s="415">
        <f t="shared" si="3"/>
        <v>-5.6603773584905662E-2</v>
      </c>
      <c r="AC23" s="415">
        <f t="shared" si="4"/>
        <v>-5.6981132075471695E-2</v>
      </c>
      <c r="AD23" s="415">
        <f t="shared" si="5"/>
        <v>0.54545454545454541</v>
      </c>
      <c r="AF23" s="68">
        <f>'B5_NHA data 2011'!B23</f>
        <v>237000</v>
      </c>
      <c r="AG23" s="70">
        <f>'B5_NHA data 2011'!C23</f>
        <v>67</v>
      </c>
      <c r="AH23" s="68">
        <f>'B5_NHA data 2011'!D23</f>
        <v>237000</v>
      </c>
      <c r="AI23" s="71">
        <f>'B5_NHA data 2011'!E23</f>
        <v>62</v>
      </c>
      <c r="AJ23" s="68">
        <f>'B5_NHA data 2011'!F23</f>
        <v>219500</v>
      </c>
      <c r="AK23" s="70">
        <f>'B5_NHA data 2011'!G23</f>
        <v>5</v>
      </c>
      <c r="AL23" s="158">
        <f t="shared" si="6"/>
        <v>-5.1999999999999998E-2</v>
      </c>
      <c r="AM23" s="158">
        <f t="shared" si="7"/>
        <v>-5.1620648259303722E-2</v>
      </c>
      <c r="AN23" s="158">
        <f t="shared" si="8"/>
        <v>-0.13921568627450981</v>
      </c>
      <c r="AP23" s="667">
        <f>'B5_NHA data 2012'!B23</f>
        <v>260000</v>
      </c>
      <c r="AQ23" s="70">
        <f>'B5_NHA data 2012'!C23</f>
        <v>58</v>
      </c>
      <c r="AR23" s="667">
        <f>'B5_NHA data 2012'!D23</f>
        <v>260000</v>
      </c>
      <c r="AS23" s="70">
        <f>'B5_NHA data 2012'!E23</f>
        <v>54</v>
      </c>
      <c r="AT23" s="667">
        <f>'B5_NHA data 2012'!F23</f>
        <v>229900</v>
      </c>
      <c r="AU23" s="70">
        <f>'B5_NHA data 2012'!G23</f>
        <v>4</v>
      </c>
      <c r="AV23" s="676">
        <f t="shared" si="9"/>
        <v>9.7046413502109699E-2</v>
      </c>
      <c r="AW23" s="677">
        <f t="shared" si="10"/>
        <v>9.7046413502109699E-2</v>
      </c>
      <c r="AX23" s="158">
        <f t="shared" si="11"/>
        <v>4.738041002277904E-2</v>
      </c>
      <c r="AZ23" s="667">
        <f>'B5_NHA data 2013'!B23</f>
        <v>0</v>
      </c>
      <c r="BA23" s="70">
        <f>'B5_NHA data 2013'!C23</f>
        <v>0</v>
      </c>
      <c r="BB23" s="667">
        <f>'B5_NHA data 2013'!D23</f>
        <v>0</v>
      </c>
      <c r="BC23" s="70">
        <f>'B5_NHA data 2013'!E23</f>
        <v>0</v>
      </c>
      <c r="BD23" s="667">
        <f>'B5_NHA data 2013'!F23</f>
        <v>0</v>
      </c>
      <c r="BE23" s="70">
        <f>'B5_NHA data 2013'!G23</f>
        <v>0</v>
      </c>
      <c r="BF23" s="676">
        <f t="shared" si="12"/>
        <v>-1</v>
      </c>
      <c r="BG23" s="677">
        <f t="shared" si="13"/>
        <v>-1</v>
      </c>
      <c r="BH23" s="158">
        <f t="shared" si="14"/>
        <v>-1</v>
      </c>
    </row>
    <row r="24" spans="1:60">
      <c r="A24" s="1" t="s">
        <v>22</v>
      </c>
      <c r="B24" s="68">
        <f>'B5_NHA data 2008'!B24</f>
        <v>325000</v>
      </c>
      <c r="C24" s="70">
        <f>'B5_NHA data 2008'!C24</f>
        <v>23</v>
      </c>
      <c r="D24" s="68">
        <f>'B5_NHA data 2008'!D24</f>
        <v>325000</v>
      </c>
      <c r="E24" s="71">
        <f>'B5_NHA data 2008'!E24</f>
        <v>23</v>
      </c>
      <c r="F24" s="68" t="e">
        <f>'B5_NHA data 2008'!F24</f>
        <v>#N/A</v>
      </c>
      <c r="G24" s="70" t="e">
        <f>'B5_NHA data 2008'!G24</f>
        <v>#N/A</v>
      </c>
      <c r="H24" s="158">
        <f>(B24-'B5_NHA data 2007'!B24)/'B5_NHA data 2007'!B24</f>
        <v>-5.7971014492753624E-2</v>
      </c>
      <c r="I24" s="158">
        <f>(D24-'B5_NHA data 2007'!D24)/'B5_NHA data 2007'!D24</f>
        <v>-1.5151515151515152E-2</v>
      </c>
      <c r="J24" s="158" t="e">
        <f>(F24-'B5_NHA data 2007'!F24)/'B5_NHA data 2007'!F24</f>
        <v>#N/A</v>
      </c>
      <c r="L24" s="68">
        <f>'B5_NHA data 2009'!B24</f>
        <v>280000</v>
      </c>
      <c r="M24" s="70">
        <f>'B5_NHA data 2009'!C24</f>
        <v>57</v>
      </c>
      <c r="N24" s="68">
        <f>'B5_NHA data 2009'!D24</f>
        <v>260000</v>
      </c>
      <c r="O24" s="71">
        <f>'B5_NHA data 2009'!E24</f>
        <v>52</v>
      </c>
      <c r="P24" s="68">
        <f>'B5_NHA data 2009'!F24</f>
        <v>430392</v>
      </c>
      <c r="Q24" s="70">
        <f>'B5_NHA data 2009'!G24</f>
        <v>5</v>
      </c>
      <c r="R24" s="158">
        <f t="shared" si="0"/>
        <v>-0.13846153846153847</v>
      </c>
      <c r="S24" s="158">
        <f t="shared" si="1"/>
        <v>-0.2</v>
      </c>
      <c r="T24" s="158" t="s">
        <v>147</v>
      </c>
      <c r="V24" s="68">
        <f>'B5_NHA data 2010'!B24</f>
        <v>288000</v>
      </c>
      <c r="W24" s="70">
        <f>'B5_NHA data 2010'!C24</f>
        <v>30</v>
      </c>
      <c r="X24" s="68">
        <f>'B5_NHA data 2010'!D24</f>
        <v>262000</v>
      </c>
      <c r="Y24" s="71">
        <f>'B5_NHA data 2010'!E24</f>
        <v>24</v>
      </c>
      <c r="Z24" s="68">
        <f>'B5_NHA data 2010'!F24</f>
        <v>395000</v>
      </c>
      <c r="AA24" s="70">
        <f>'B5_NHA data 2010'!G24</f>
        <v>6</v>
      </c>
      <c r="AB24" s="415">
        <f t="shared" si="3"/>
        <v>2.8571428571428571E-2</v>
      </c>
      <c r="AC24" s="415">
        <f t="shared" si="4"/>
        <v>7.6923076923076927E-3</v>
      </c>
      <c r="AD24" s="415">
        <f t="shared" si="5"/>
        <v>-8.223201174743025E-2</v>
      </c>
      <c r="AF24" s="68">
        <f>'B5_NHA data 2011'!B24</f>
        <v>315000</v>
      </c>
      <c r="AG24" s="70">
        <f>'B5_NHA data 2011'!C24</f>
        <v>59</v>
      </c>
      <c r="AH24" s="68">
        <f>'B5_NHA data 2011'!D24</f>
        <v>260000</v>
      </c>
      <c r="AI24" s="71">
        <f>'B5_NHA data 2011'!E24</f>
        <v>41</v>
      </c>
      <c r="AJ24" s="68">
        <f>'B5_NHA data 2011'!F24</f>
        <v>409800</v>
      </c>
      <c r="AK24" s="70">
        <f>'B5_NHA data 2011'!G24</f>
        <v>16</v>
      </c>
      <c r="AL24" s="158">
        <f t="shared" si="6"/>
        <v>9.375E-2</v>
      </c>
      <c r="AM24" s="158">
        <f t="shared" si="7"/>
        <v>-7.6335877862595417E-3</v>
      </c>
      <c r="AN24" s="158">
        <f t="shared" si="8"/>
        <v>3.7468354430379748E-2</v>
      </c>
      <c r="AP24" s="667">
        <f>'B5_NHA data 2012'!B24</f>
        <v>347750</v>
      </c>
      <c r="AQ24" s="70">
        <f>'B5_NHA data 2012'!C24</f>
        <v>59</v>
      </c>
      <c r="AR24" s="667">
        <f>'B5_NHA data 2012'!D24</f>
        <v>300000</v>
      </c>
      <c r="AS24" s="70">
        <f>'B5_NHA data 2012'!E24</f>
        <v>39</v>
      </c>
      <c r="AT24" s="667">
        <f>'B5_NHA data 2012'!F24</f>
        <v>393990</v>
      </c>
      <c r="AU24" s="70">
        <f>'B5_NHA data 2012'!G24</f>
        <v>20</v>
      </c>
      <c r="AV24" s="676">
        <f t="shared" si="9"/>
        <v>0.10396825396825397</v>
      </c>
      <c r="AW24" s="677">
        <f t="shared" si="10"/>
        <v>0.15384615384615385</v>
      </c>
      <c r="AX24" s="158">
        <f t="shared" si="11"/>
        <v>-3.8579795021961932E-2</v>
      </c>
      <c r="AZ24" s="667">
        <f>'B5_NHA data 2013'!B24</f>
        <v>0</v>
      </c>
      <c r="BA24" s="70">
        <f>'B5_NHA data 2013'!C24</f>
        <v>0</v>
      </c>
      <c r="BB24" s="667">
        <f>'B5_NHA data 2013'!D24</f>
        <v>0</v>
      </c>
      <c r="BC24" s="70">
        <f>'B5_NHA data 2013'!E24</f>
        <v>0</v>
      </c>
      <c r="BD24" s="667">
        <f>'B5_NHA data 2013'!F24</f>
        <v>0</v>
      </c>
      <c r="BE24" s="70">
        <f>'B5_NHA data 2013'!G24</f>
        <v>0</v>
      </c>
      <c r="BF24" s="676">
        <f t="shared" si="12"/>
        <v>-1</v>
      </c>
      <c r="BG24" s="677">
        <f t="shared" si="13"/>
        <v>-1</v>
      </c>
      <c r="BH24" s="158">
        <f t="shared" si="14"/>
        <v>-1</v>
      </c>
    </row>
    <row r="25" spans="1:60">
      <c r="A25" s="1" t="s">
        <v>25</v>
      </c>
      <c r="B25" s="68">
        <f>'B5_NHA data 2008'!B25</f>
        <v>354500</v>
      </c>
      <c r="C25" s="70">
        <f>'B5_NHA data 2008'!C25</f>
        <v>40</v>
      </c>
      <c r="D25" s="68">
        <f>'B5_NHA data 2008'!D25</f>
        <v>358500</v>
      </c>
      <c r="E25" s="71">
        <f>'B5_NHA data 2008'!E25</f>
        <v>32</v>
      </c>
      <c r="F25" s="68">
        <f>'B5_NHA data 2008'!F25</f>
        <v>269933</v>
      </c>
      <c r="G25" s="70">
        <f>'B5_NHA data 2008'!G25</f>
        <v>8</v>
      </c>
      <c r="H25" s="158">
        <f>(B25-'B5_NHA data 2007'!B25)/'B5_NHA data 2007'!B25</f>
        <v>-0.10025380710659898</v>
      </c>
      <c r="I25" s="158">
        <f>(D25-'B5_NHA data 2007'!D25)/'B5_NHA data 2007'!D25</f>
        <v>-7.3643410852713184E-2</v>
      </c>
      <c r="J25" s="158">
        <f>(F25-'B5_NHA data 2007'!F25)/'B5_NHA data 2007'!F25</f>
        <v>-0.4600260052010402</v>
      </c>
      <c r="L25" s="68">
        <f>'B5_NHA data 2009'!B25</f>
        <v>262000</v>
      </c>
      <c r="M25" s="70">
        <f>'B5_NHA data 2009'!C25</f>
        <v>42</v>
      </c>
      <c r="N25" s="68">
        <f>'B5_NHA data 2009'!D25</f>
        <v>275000</v>
      </c>
      <c r="O25" s="71">
        <f>'B5_NHA data 2009'!E25</f>
        <v>32</v>
      </c>
      <c r="P25" s="68">
        <f>'B5_NHA data 2009'!F25</f>
        <v>227200</v>
      </c>
      <c r="Q25" s="70">
        <f>'B5_NHA data 2009'!G25</f>
        <v>10</v>
      </c>
      <c r="R25" s="158">
        <f t="shared" si="0"/>
        <v>-0.26093088857545838</v>
      </c>
      <c r="S25" s="158">
        <f t="shared" si="1"/>
        <v>-0.23291492329149233</v>
      </c>
      <c r="T25" s="158">
        <f t="shared" si="2"/>
        <v>-0.15830965461799779</v>
      </c>
      <c r="V25" s="68">
        <f>'B5_NHA data 2010'!B25</f>
        <v>299730</v>
      </c>
      <c r="W25" s="70">
        <f>'B5_NHA data 2010'!C25</f>
        <v>39</v>
      </c>
      <c r="X25" s="68">
        <f>'B5_NHA data 2010'!D25</f>
        <v>299900</v>
      </c>
      <c r="Y25" s="71">
        <f>'B5_NHA data 2010'!E25</f>
        <v>29</v>
      </c>
      <c r="Z25" s="68">
        <f>'B5_NHA data 2010'!F25</f>
        <v>269900</v>
      </c>
      <c r="AA25" s="70">
        <f>'B5_NHA data 2010'!G25</f>
        <v>10</v>
      </c>
      <c r="AB25" s="415">
        <f t="shared" si="3"/>
        <v>0.14400763358778626</v>
      </c>
      <c r="AC25" s="415">
        <f t="shared" si="4"/>
        <v>9.054545454545454E-2</v>
      </c>
      <c r="AD25" s="415">
        <f t="shared" si="5"/>
        <v>0.18794014084507044</v>
      </c>
      <c r="AF25" s="68">
        <f>'B5_NHA data 2011'!B25</f>
        <v>330000</v>
      </c>
      <c r="AG25" s="70">
        <f>'B5_NHA data 2011'!C25</f>
        <v>49</v>
      </c>
      <c r="AH25" s="68">
        <f>'B5_NHA data 2011'!D25</f>
        <v>330000</v>
      </c>
      <c r="AI25" s="71">
        <f>'B5_NHA data 2011'!E25</f>
        <v>37</v>
      </c>
      <c r="AJ25" s="68">
        <f>'B5_NHA data 2011'!F25</f>
        <v>284264</v>
      </c>
      <c r="AK25" s="70">
        <f>'B5_NHA data 2011'!G25</f>
        <v>12</v>
      </c>
      <c r="AL25" s="158">
        <f t="shared" si="6"/>
        <v>0.10099089180262236</v>
      </c>
      <c r="AM25" s="158">
        <f t="shared" si="7"/>
        <v>0.10036678892964321</v>
      </c>
      <c r="AN25" s="158">
        <f t="shared" si="8"/>
        <v>5.3219711004075583E-2</v>
      </c>
      <c r="AP25" s="667">
        <f>'B5_NHA data 2012'!B25</f>
        <v>325000</v>
      </c>
      <c r="AQ25" s="70">
        <f>'B5_NHA data 2012'!C25</f>
        <v>68</v>
      </c>
      <c r="AR25" s="667">
        <f>'B5_NHA data 2012'!D25</f>
        <v>333000</v>
      </c>
      <c r="AS25" s="70">
        <f>'B5_NHA data 2012'!E25</f>
        <v>41</v>
      </c>
      <c r="AT25" s="667">
        <f>'B5_NHA data 2012'!F25</f>
        <v>299759</v>
      </c>
      <c r="AU25" s="70">
        <f>'B5_NHA data 2012'!G25</f>
        <v>27</v>
      </c>
      <c r="AV25" s="676">
        <f t="shared" si="9"/>
        <v>-1.5151515151515152E-2</v>
      </c>
      <c r="AW25" s="677">
        <f t="shared" si="10"/>
        <v>9.0909090909090905E-3</v>
      </c>
      <c r="AX25" s="158">
        <f t="shared" si="11"/>
        <v>5.4509188641544477E-2</v>
      </c>
      <c r="AZ25" s="667">
        <f>'B5_NHA data 2013'!B25</f>
        <v>0</v>
      </c>
      <c r="BA25" s="70">
        <f>'B5_NHA data 2013'!C25</f>
        <v>0</v>
      </c>
      <c r="BB25" s="667">
        <f>'B5_NHA data 2013'!D25</f>
        <v>0</v>
      </c>
      <c r="BC25" s="70">
        <f>'B5_NHA data 2013'!E25</f>
        <v>0</v>
      </c>
      <c r="BD25" s="667">
        <f>'B5_NHA data 2013'!F25</f>
        <v>0</v>
      </c>
      <c r="BE25" s="70">
        <f>'B5_NHA data 2013'!G25</f>
        <v>0</v>
      </c>
      <c r="BF25" s="676">
        <f t="shared" si="12"/>
        <v>-1</v>
      </c>
      <c r="BG25" s="677">
        <f t="shared" si="13"/>
        <v>-1</v>
      </c>
      <c r="BH25" s="158">
        <f t="shared" si="14"/>
        <v>-1</v>
      </c>
    </row>
    <row r="26" spans="1:60">
      <c r="A26" s="1" t="s">
        <v>26</v>
      </c>
      <c r="B26" s="68">
        <f>'B5_NHA data 2008'!B26</f>
        <v>250000</v>
      </c>
      <c r="C26" s="70">
        <f>'B5_NHA data 2008'!C26</f>
        <v>16</v>
      </c>
      <c r="D26" s="68">
        <f>'B5_NHA data 2008'!D26</f>
        <v>253000</v>
      </c>
      <c r="E26" s="71">
        <f>'B5_NHA data 2008'!E26</f>
        <v>15</v>
      </c>
      <c r="F26" s="68" t="e">
        <f>'B5_NHA data 2008'!F26</f>
        <v>#N/A</v>
      </c>
      <c r="G26" s="70">
        <f>'B5_NHA data 2008'!G26</f>
        <v>1</v>
      </c>
      <c r="H26" s="158">
        <f>(B26-'B5_NHA data 2007'!B26)/'B5_NHA data 2007'!B26</f>
        <v>-9.0909090909090912E-2</v>
      </c>
      <c r="I26" s="158">
        <f>(D26-'B5_NHA data 2007'!D26)/'B5_NHA data 2007'!D26</f>
        <v>-7.9665332848308471E-2</v>
      </c>
      <c r="J26" s="158" t="e">
        <f>(F26-'B5_NHA data 2007'!F26)/'B5_NHA data 2007'!F26</f>
        <v>#N/A</v>
      </c>
      <c r="L26" s="68">
        <f>'B5_NHA data 2009'!B26</f>
        <v>237500</v>
      </c>
      <c r="M26" s="70">
        <f>'B5_NHA data 2009'!C26</f>
        <v>23</v>
      </c>
      <c r="N26" s="68">
        <f>'B5_NHA data 2009'!D26</f>
        <v>235000</v>
      </c>
      <c r="O26" s="71">
        <f>'B5_NHA data 2009'!E26</f>
        <v>22</v>
      </c>
      <c r="P26" s="68">
        <f>'B5_NHA data 2009'!F26</f>
        <v>0</v>
      </c>
      <c r="Q26" s="70">
        <f>'B5_NHA data 2009'!G26</f>
        <v>1</v>
      </c>
      <c r="R26" s="158">
        <f t="shared" si="0"/>
        <v>-0.05</v>
      </c>
      <c r="S26" s="158">
        <f t="shared" si="1"/>
        <v>-7.1146245059288543E-2</v>
      </c>
      <c r="T26" s="158" t="s">
        <v>147</v>
      </c>
      <c r="V26" s="68">
        <f>'B5_NHA data 2010'!B26</f>
        <v>246000</v>
      </c>
      <c r="W26" s="70">
        <f>'B5_NHA data 2010'!C26</f>
        <v>31</v>
      </c>
      <c r="X26" s="68">
        <f>'B5_NHA data 2010'!D26</f>
        <v>238500</v>
      </c>
      <c r="Y26" s="71">
        <f>'B5_NHA data 2010'!E26</f>
        <v>30</v>
      </c>
      <c r="Z26" s="68">
        <f>'B5_NHA data 2010'!F26</f>
        <v>0</v>
      </c>
      <c r="AA26" s="70">
        <f>'B5_NHA data 2010'!G26</f>
        <v>1</v>
      </c>
      <c r="AB26" s="415">
        <f t="shared" si="3"/>
        <v>3.5789473684210524E-2</v>
      </c>
      <c r="AC26" s="415">
        <f t="shared" si="4"/>
        <v>1.4893617021276596E-2</v>
      </c>
      <c r="AD26" s="418" t="s">
        <v>147</v>
      </c>
      <c r="AF26" s="68">
        <f>'B5_NHA data 2011'!B26</f>
        <v>265000</v>
      </c>
      <c r="AG26" s="70">
        <f>'B5_NHA data 2011'!C26</f>
        <v>34</v>
      </c>
      <c r="AH26" s="68">
        <f>'B5_NHA data 2011'!D26</f>
        <v>258900</v>
      </c>
      <c r="AI26" s="71">
        <f>'B5_NHA data 2011'!E26</f>
        <v>32</v>
      </c>
      <c r="AJ26" s="68">
        <f>'B5_NHA data 2011'!F26</f>
        <v>300000</v>
      </c>
      <c r="AK26" s="70">
        <f>'B5_NHA data 2011'!G26</f>
        <v>2</v>
      </c>
      <c r="AL26" s="158">
        <f t="shared" si="6"/>
        <v>7.7235772357723581E-2</v>
      </c>
      <c r="AM26" s="158">
        <f t="shared" si="7"/>
        <v>8.5534591194968548E-2</v>
      </c>
      <c r="AN26" s="566">
        <v>1</v>
      </c>
      <c r="AP26" s="667">
        <f>'B5_NHA data 2012'!B26</f>
        <v>212500</v>
      </c>
      <c r="AQ26" s="70">
        <f>'B5_NHA data 2012'!C26</f>
        <v>35</v>
      </c>
      <c r="AR26" s="667">
        <f>'B5_NHA data 2012'!D26</f>
        <v>212500</v>
      </c>
      <c r="AS26" s="70">
        <f>'B5_NHA data 2012'!E26</f>
        <v>34</v>
      </c>
      <c r="AT26" s="667">
        <f>'B5_NHA data 2012'!F26</f>
        <v>159900</v>
      </c>
      <c r="AU26" s="70">
        <f>'B5_NHA data 2012'!G26</f>
        <v>1</v>
      </c>
      <c r="AV26" s="676">
        <f t="shared" si="9"/>
        <v>-0.19811320754716982</v>
      </c>
      <c r="AW26" s="677">
        <f t="shared" si="10"/>
        <v>-0.17921977597528002</v>
      </c>
      <c r="AX26" s="158">
        <f t="shared" si="11"/>
        <v>-0.46700000000000003</v>
      </c>
      <c r="AZ26" s="667">
        <f>'B5_NHA data 2013'!B26</f>
        <v>0</v>
      </c>
      <c r="BA26" s="70">
        <f>'B5_NHA data 2013'!C26</f>
        <v>0</v>
      </c>
      <c r="BB26" s="667">
        <f>'B5_NHA data 2013'!D26</f>
        <v>0</v>
      </c>
      <c r="BC26" s="70">
        <f>'B5_NHA data 2013'!E26</f>
        <v>0</v>
      </c>
      <c r="BD26" s="667">
        <f>'B5_NHA data 2013'!F26</f>
        <v>0</v>
      </c>
      <c r="BE26" s="70">
        <f>'B5_NHA data 2013'!G26</f>
        <v>0</v>
      </c>
      <c r="BF26" s="676">
        <f t="shared" si="12"/>
        <v>-1</v>
      </c>
      <c r="BG26" s="677">
        <f t="shared" si="13"/>
        <v>-1</v>
      </c>
      <c r="BH26" s="158">
        <f t="shared" si="14"/>
        <v>-1</v>
      </c>
    </row>
    <row r="27" spans="1:60">
      <c r="A27" s="1" t="s">
        <v>1</v>
      </c>
      <c r="B27" s="68">
        <f>'B5_NHA data 2008'!B27</f>
        <v>290000</v>
      </c>
      <c r="C27" s="70">
        <f>'B5_NHA data 2008'!C27</f>
        <v>38</v>
      </c>
      <c r="D27" s="68">
        <f>'B5_NHA data 2008'!D27</f>
        <v>301500</v>
      </c>
      <c r="E27" s="71">
        <f>'B5_NHA data 2008'!E27</f>
        <v>32</v>
      </c>
      <c r="F27" s="68">
        <f>'B5_NHA data 2008'!F27</f>
        <v>259900</v>
      </c>
      <c r="G27" s="70">
        <f>'B5_NHA data 2008'!G27</f>
        <v>6</v>
      </c>
      <c r="H27" s="158">
        <f>(B27-'B5_NHA data 2007'!B27)/'B5_NHA data 2007'!B27</f>
        <v>-0.15204678362573099</v>
      </c>
      <c r="I27" s="158">
        <f>(D27-'B5_NHA data 2007'!D27)/'B5_NHA data 2007'!D27</f>
        <v>-8.9123867069486398E-2</v>
      </c>
      <c r="J27" s="158">
        <f>(F27-'B5_NHA data 2007'!F27)/'B5_NHA data 2007'!F27</f>
        <v>-0.34202531645569623</v>
      </c>
      <c r="L27" s="68">
        <f>'B5_NHA data 2009'!B27</f>
        <v>260000</v>
      </c>
      <c r="M27" s="70">
        <f>'B5_NHA data 2009'!C27</f>
        <v>46</v>
      </c>
      <c r="N27" s="68">
        <f>'B5_NHA data 2009'!D27</f>
        <v>260000</v>
      </c>
      <c r="O27" s="71">
        <f>'B5_NHA data 2009'!E27</f>
        <v>37</v>
      </c>
      <c r="P27" s="68">
        <f>'B5_NHA data 2009'!F27</f>
        <v>300000</v>
      </c>
      <c r="Q27" s="70">
        <f>'B5_NHA data 2009'!G27</f>
        <v>9</v>
      </c>
      <c r="R27" s="158">
        <f t="shared" si="0"/>
        <v>-0.10344827586206896</v>
      </c>
      <c r="S27" s="158">
        <f t="shared" si="1"/>
        <v>-0.13764510779436154</v>
      </c>
      <c r="T27" s="158">
        <f t="shared" si="2"/>
        <v>0.15429011158137745</v>
      </c>
      <c r="V27" s="68">
        <f>'B5_NHA data 2010'!B27</f>
        <v>279900</v>
      </c>
      <c r="W27" s="70">
        <f>'B5_NHA data 2010'!C27</f>
        <v>36</v>
      </c>
      <c r="X27" s="68">
        <f>'B5_NHA data 2010'!D27</f>
        <v>290000</v>
      </c>
      <c r="Y27" s="71">
        <f>'B5_NHA data 2010'!E27</f>
        <v>31</v>
      </c>
      <c r="Z27" s="68">
        <f>'B5_NHA data 2010'!F27</f>
        <v>255400</v>
      </c>
      <c r="AA27" s="70">
        <f>'B5_NHA data 2010'!G27</f>
        <v>5</v>
      </c>
      <c r="AB27" s="415">
        <f t="shared" si="3"/>
        <v>7.6538461538461541E-2</v>
      </c>
      <c r="AC27" s="415">
        <f t="shared" si="4"/>
        <v>0.11538461538461539</v>
      </c>
      <c r="AD27" s="415">
        <f t="shared" si="5"/>
        <v>-0.14866666666666667</v>
      </c>
      <c r="AF27" s="68">
        <f>'B5_NHA data 2011'!B27</f>
        <v>269000</v>
      </c>
      <c r="AG27" s="70">
        <f>'B5_NHA data 2011'!C27</f>
        <v>48</v>
      </c>
      <c r="AH27" s="68">
        <f>'B5_NHA data 2011'!D27</f>
        <v>283000</v>
      </c>
      <c r="AI27" s="71">
        <f>'B5_NHA data 2011'!E27</f>
        <v>37</v>
      </c>
      <c r="AJ27" s="68">
        <f>'B5_NHA data 2011'!F27</f>
        <v>255000</v>
      </c>
      <c r="AK27" s="70">
        <f>'B5_NHA data 2011'!G27</f>
        <v>11</v>
      </c>
      <c r="AL27" s="158">
        <f t="shared" si="6"/>
        <v>-3.8942479456948911E-2</v>
      </c>
      <c r="AM27" s="158">
        <f t="shared" si="7"/>
        <v>-2.4137931034482758E-2</v>
      </c>
      <c r="AN27" s="158">
        <f t="shared" si="8"/>
        <v>-1.5661707126076742E-3</v>
      </c>
      <c r="AP27" s="667">
        <f>'B5_NHA data 2012'!B27</f>
        <v>267000</v>
      </c>
      <c r="AQ27" s="70">
        <f>'B5_NHA data 2012'!C27</f>
        <v>63</v>
      </c>
      <c r="AR27" s="667">
        <f>'B5_NHA data 2012'!D27</f>
        <v>360000</v>
      </c>
      <c r="AS27" s="70">
        <f>'B5_NHA data 2012'!E27</f>
        <v>50</v>
      </c>
      <c r="AT27" s="667">
        <f>'B5_NHA data 2012'!F27</f>
        <v>349900</v>
      </c>
      <c r="AU27" s="70">
        <f>'B5_NHA data 2012'!G27</f>
        <v>13</v>
      </c>
      <c r="AV27" s="676">
        <f t="shared" si="9"/>
        <v>-7.4349442379182153E-3</v>
      </c>
      <c r="AW27" s="677">
        <f t="shared" si="10"/>
        <v>0.27208480565371024</v>
      </c>
      <c r="AX27" s="158">
        <f t="shared" si="11"/>
        <v>0.37215686274509802</v>
      </c>
      <c r="AZ27" s="667">
        <f>'B5_NHA data 2013'!B27</f>
        <v>0</v>
      </c>
      <c r="BA27" s="70">
        <f>'B5_NHA data 2013'!C27</f>
        <v>0</v>
      </c>
      <c r="BB27" s="667">
        <f>'B5_NHA data 2013'!D27</f>
        <v>0</v>
      </c>
      <c r="BC27" s="70">
        <f>'B5_NHA data 2013'!E27</f>
        <v>0</v>
      </c>
      <c r="BD27" s="667">
        <f>'B5_NHA data 2013'!F27</f>
        <v>0</v>
      </c>
      <c r="BE27" s="70">
        <f>'B5_NHA data 2013'!G27</f>
        <v>0</v>
      </c>
      <c r="BF27" s="676">
        <f t="shared" si="12"/>
        <v>-1</v>
      </c>
      <c r="BG27" s="677">
        <f t="shared" si="13"/>
        <v>-1</v>
      </c>
      <c r="BH27" s="158">
        <f t="shared" si="14"/>
        <v>-1</v>
      </c>
    </row>
    <row r="28" spans="1:60">
      <c r="A28" s="1" t="s">
        <v>2</v>
      </c>
      <c r="B28" s="68">
        <f>'B5_NHA data 2008'!B28</f>
        <v>293500</v>
      </c>
      <c r="C28" s="70">
        <f>'B5_NHA data 2008'!C28</f>
        <v>32</v>
      </c>
      <c r="D28" s="68">
        <f>'B5_NHA data 2008'!D28</f>
        <v>281900</v>
      </c>
      <c r="E28" s="71">
        <f>'B5_NHA data 2008'!E28</f>
        <v>29</v>
      </c>
      <c r="F28" s="68">
        <f>'B5_NHA data 2008'!F28</f>
        <v>299900</v>
      </c>
      <c r="G28" s="70">
        <f>'B5_NHA data 2008'!G28</f>
        <v>3</v>
      </c>
      <c r="H28" s="158">
        <f>(B28-'B5_NHA data 2007'!B28)/'B5_NHA data 2007'!B28</f>
        <v>2.9824561403508771E-2</v>
      </c>
      <c r="I28" s="158">
        <f>(D28-'B5_NHA data 2007'!D28)/'B5_NHA data 2007'!D28</f>
        <v>7.145409074669525E-3</v>
      </c>
      <c r="J28" s="158">
        <f>(F28-'B5_NHA data 2007'!F28)/'B5_NHA data 2007'!F28</f>
        <v>-9.0936647468929974E-2</v>
      </c>
      <c r="L28" s="68">
        <f>'B5_NHA data 2009'!B28</f>
        <v>220000</v>
      </c>
      <c r="M28" s="70">
        <f>'B5_NHA data 2009'!C28</f>
        <v>28</v>
      </c>
      <c r="N28" s="68">
        <f>'B5_NHA data 2009'!D28</f>
        <v>220000</v>
      </c>
      <c r="O28" s="71">
        <f>'B5_NHA data 2009'!E28</f>
        <v>24</v>
      </c>
      <c r="P28" s="68">
        <f>'B5_NHA data 2009'!F28</f>
        <v>294900</v>
      </c>
      <c r="Q28" s="70">
        <f>'B5_NHA data 2009'!G28</f>
        <v>4</v>
      </c>
      <c r="R28" s="158">
        <f t="shared" si="0"/>
        <v>-0.25042589437819418</v>
      </c>
      <c r="S28" s="158">
        <f t="shared" si="1"/>
        <v>-0.21958141184817312</v>
      </c>
      <c r="T28" s="158">
        <f t="shared" si="2"/>
        <v>-1.6672224074691565E-2</v>
      </c>
      <c r="V28" s="68">
        <f>'B5_NHA data 2010'!B28</f>
        <v>230000</v>
      </c>
      <c r="W28" s="70">
        <f>'B5_NHA data 2010'!C28</f>
        <v>38</v>
      </c>
      <c r="X28" s="68">
        <f>'B5_NHA data 2010'!D28</f>
        <v>209000</v>
      </c>
      <c r="Y28" s="71">
        <f>'B5_NHA data 2010'!E28</f>
        <v>31</v>
      </c>
      <c r="Z28" s="68">
        <f>'B5_NHA data 2010'!F28</f>
        <v>270900</v>
      </c>
      <c r="AA28" s="70">
        <f>'B5_NHA data 2010'!G28</f>
        <v>7</v>
      </c>
      <c r="AB28" s="415">
        <f t="shared" si="3"/>
        <v>4.5454545454545456E-2</v>
      </c>
      <c r="AC28" s="415">
        <f t="shared" si="4"/>
        <v>-0.05</v>
      </c>
      <c r="AD28" s="415">
        <f t="shared" si="5"/>
        <v>-8.1383519837232965E-2</v>
      </c>
      <c r="AF28" s="68">
        <f>'B5_NHA data 2011'!B28</f>
        <v>239900</v>
      </c>
      <c r="AG28" s="70">
        <f>'B5_NHA data 2011'!C28</f>
        <v>25</v>
      </c>
      <c r="AH28" s="68">
        <f>'B5_NHA data 2011'!D28</f>
        <v>210100</v>
      </c>
      <c r="AI28" s="71">
        <f>'B5_NHA data 2011'!E28</f>
        <v>16</v>
      </c>
      <c r="AJ28" s="68">
        <f>'B5_NHA data 2011'!F28</f>
        <v>299700</v>
      </c>
      <c r="AK28" s="70">
        <f>'B5_NHA data 2011'!G28</f>
        <v>9</v>
      </c>
      <c r="AL28" s="158">
        <f t="shared" si="6"/>
        <v>4.3043478260869565E-2</v>
      </c>
      <c r="AM28" s="158">
        <f t="shared" si="7"/>
        <v>5.263157894736842E-3</v>
      </c>
      <c r="AN28" s="158">
        <f t="shared" si="8"/>
        <v>0.10631229235880399</v>
      </c>
      <c r="AP28" s="667">
        <f>'B5_NHA data 2012'!B28</f>
        <v>190000</v>
      </c>
      <c r="AQ28" s="70">
        <f>'B5_NHA data 2012'!C28</f>
        <v>27</v>
      </c>
      <c r="AR28" s="667">
        <f>'B5_NHA data 2012'!D28</f>
        <v>190000</v>
      </c>
      <c r="AS28" s="70">
        <f>'B5_NHA data 2012'!E28</f>
        <v>23</v>
      </c>
      <c r="AT28" s="667">
        <f>'B5_NHA data 2012'!F28</f>
        <v>204500</v>
      </c>
      <c r="AU28" s="70">
        <f>'B5_NHA data 2012'!G28</f>
        <v>4</v>
      </c>
      <c r="AV28" s="676">
        <f t="shared" si="9"/>
        <v>-0.20800333472280116</v>
      </c>
      <c r="AW28" s="677">
        <f t="shared" si="10"/>
        <v>-9.5668729176582576E-2</v>
      </c>
      <c r="AX28" s="158">
        <f t="shared" si="11"/>
        <v>-0.31765098431765099</v>
      </c>
      <c r="AZ28" s="667">
        <f>'B5_NHA data 2013'!B28</f>
        <v>0</v>
      </c>
      <c r="BA28" s="70">
        <f>'B5_NHA data 2013'!C28</f>
        <v>0</v>
      </c>
      <c r="BB28" s="667">
        <f>'B5_NHA data 2013'!D28</f>
        <v>0</v>
      </c>
      <c r="BC28" s="70">
        <f>'B5_NHA data 2013'!E28</f>
        <v>0</v>
      </c>
      <c r="BD28" s="667">
        <f>'B5_NHA data 2013'!F28</f>
        <v>0</v>
      </c>
      <c r="BE28" s="70">
        <f>'B5_NHA data 2013'!G28</f>
        <v>0</v>
      </c>
      <c r="BF28" s="676">
        <f t="shared" si="12"/>
        <v>-1</v>
      </c>
      <c r="BG28" s="677">
        <f t="shared" si="13"/>
        <v>-1</v>
      </c>
      <c r="BH28" s="158">
        <f t="shared" si="14"/>
        <v>-1</v>
      </c>
    </row>
    <row r="29" spans="1:60">
      <c r="A29" s="1" t="s">
        <v>27</v>
      </c>
      <c r="B29" s="68">
        <f>'B5_NHA data 2008'!B29</f>
        <v>273000</v>
      </c>
      <c r="C29" s="70">
        <f>'B5_NHA data 2008'!C29</f>
        <v>31</v>
      </c>
      <c r="D29" s="68">
        <f>'B5_NHA data 2008'!D29</f>
        <v>273000</v>
      </c>
      <c r="E29" s="71">
        <f>'B5_NHA data 2008'!E29</f>
        <v>26</v>
      </c>
      <c r="F29" s="68">
        <f>'B5_NHA data 2008'!F29</f>
        <v>255400</v>
      </c>
      <c r="G29" s="70">
        <f>'B5_NHA data 2008'!G29</f>
        <v>5</v>
      </c>
      <c r="H29" s="158">
        <f>(B29-'B5_NHA data 2007'!B29)/'B5_NHA data 2007'!B29</f>
        <v>-0.10929853181076672</v>
      </c>
      <c r="I29" s="158">
        <f>(D29-'B5_NHA data 2007'!D29)/'B5_NHA data 2007'!D29</f>
        <v>-0.10491803278688525</v>
      </c>
      <c r="J29" s="158">
        <f>(F29-'B5_NHA data 2007'!F29)/'B5_NHA data 2007'!F29</f>
        <v>-0.31893333333333335</v>
      </c>
      <c r="L29" s="68">
        <f>'B5_NHA data 2009'!B29</f>
        <v>239900</v>
      </c>
      <c r="M29" s="70">
        <f>'B5_NHA data 2009'!C29</f>
        <v>46</v>
      </c>
      <c r="N29" s="68">
        <f>'B5_NHA data 2009'!D29</f>
        <v>219000</v>
      </c>
      <c r="O29" s="71">
        <f>'B5_NHA data 2009'!E29</f>
        <v>37</v>
      </c>
      <c r="P29" s="68">
        <f>'B5_NHA data 2009'!F29</f>
        <v>298000</v>
      </c>
      <c r="Q29" s="70">
        <f>'B5_NHA data 2009'!G29</f>
        <v>9</v>
      </c>
      <c r="R29" s="158">
        <f t="shared" si="0"/>
        <v>-0.12124542124542124</v>
      </c>
      <c r="S29" s="158">
        <f t="shared" si="1"/>
        <v>-0.19780219780219779</v>
      </c>
      <c r="T29" s="158">
        <f t="shared" si="2"/>
        <v>0.16679718089271731</v>
      </c>
      <c r="V29" s="68">
        <f>'B5_NHA data 2010'!B29</f>
        <v>235000</v>
      </c>
      <c r="W29" s="70">
        <f>'B5_NHA data 2010'!C29</f>
        <v>42</v>
      </c>
      <c r="X29" s="68">
        <f>'B5_NHA data 2010'!D29</f>
        <v>324900</v>
      </c>
      <c r="Y29" s="71">
        <f>'B5_NHA data 2010'!E29</f>
        <v>35</v>
      </c>
      <c r="Z29" s="68">
        <f>'B5_NHA data 2010'!F29</f>
        <v>275000</v>
      </c>
      <c r="AA29" s="70">
        <f>'B5_NHA data 2010'!G29</f>
        <v>7</v>
      </c>
      <c r="AB29" s="415">
        <f t="shared" si="3"/>
        <v>-2.0425177157148811E-2</v>
      </c>
      <c r="AC29" s="415">
        <f t="shared" si="4"/>
        <v>0.48356164383561645</v>
      </c>
      <c r="AD29" s="415">
        <f t="shared" si="5"/>
        <v>-7.7181208053691275E-2</v>
      </c>
      <c r="AF29" s="68">
        <f>'B5_NHA data 2011'!B29</f>
        <v>224900</v>
      </c>
      <c r="AG29" s="70">
        <f>'B5_NHA data 2011'!C29</f>
        <v>57</v>
      </c>
      <c r="AH29" s="68">
        <f>'B5_NHA data 2011'!D29</f>
        <v>211500</v>
      </c>
      <c r="AI29" s="71">
        <f>'B5_NHA data 2011'!E29</f>
        <v>43</v>
      </c>
      <c r="AJ29" s="68">
        <f>'B5_NHA data 2011'!F29</f>
        <v>234000</v>
      </c>
      <c r="AK29" s="70">
        <f>'B5_NHA data 2011'!G29</f>
        <v>14</v>
      </c>
      <c r="AL29" s="158">
        <f t="shared" si="6"/>
        <v>-4.297872340425532E-2</v>
      </c>
      <c r="AM29" s="158">
        <f t="shared" si="7"/>
        <v>-0.34903047091412742</v>
      </c>
      <c r="AN29" s="158">
        <f t="shared" si="8"/>
        <v>-0.14909090909090908</v>
      </c>
      <c r="AP29" s="667">
        <f>'B5_NHA data 2012'!B29</f>
        <v>222400</v>
      </c>
      <c r="AQ29" s="70">
        <f>'B5_NHA data 2012'!C29</f>
        <v>37</v>
      </c>
      <c r="AR29" s="667">
        <f>'B5_NHA data 2012'!D29</f>
        <v>220000</v>
      </c>
      <c r="AS29" s="70">
        <f>'B5_NHA data 2012'!E29</f>
        <v>36</v>
      </c>
      <c r="AT29" s="667">
        <f>'B5_NHA data 2012'!F29</f>
        <v>238000</v>
      </c>
      <c r="AU29" s="70">
        <f>'B5_NHA data 2012'!G29</f>
        <v>1</v>
      </c>
      <c r="AV29" s="676">
        <f t="shared" si="9"/>
        <v>-1.1116051578479324E-2</v>
      </c>
      <c r="AW29" s="677">
        <f t="shared" si="10"/>
        <v>4.0189125295508277E-2</v>
      </c>
      <c r="AX29" s="158">
        <f t="shared" si="11"/>
        <v>1.7094017094017096E-2</v>
      </c>
      <c r="AZ29" s="667">
        <f>'B5_NHA data 2013'!B29</f>
        <v>0</v>
      </c>
      <c r="BA29" s="70">
        <f>'B5_NHA data 2013'!C29</f>
        <v>0</v>
      </c>
      <c r="BB29" s="667">
        <f>'B5_NHA data 2013'!D29</f>
        <v>0</v>
      </c>
      <c r="BC29" s="70">
        <f>'B5_NHA data 2013'!E29</f>
        <v>0</v>
      </c>
      <c r="BD29" s="667">
        <f>'B5_NHA data 2013'!F29</f>
        <v>0</v>
      </c>
      <c r="BE29" s="70">
        <f>'B5_NHA data 2013'!G29</f>
        <v>0</v>
      </c>
      <c r="BF29" s="676">
        <f t="shared" si="12"/>
        <v>-1</v>
      </c>
      <c r="BG29" s="677">
        <f t="shared" si="13"/>
        <v>-1</v>
      </c>
      <c r="BH29" s="158">
        <f t="shared" si="14"/>
        <v>-1</v>
      </c>
    </row>
    <row r="30" spans="1:60">
      <c r="A30" s="1" t="s">
        <v>4</v>
      </c>
      <c r="B30" s="68">
        <f>'B5_NHA data 2008'!B30</f>
        <v>229900</v>
      </c>
      <c r="C30" s="70">
        <f>'B5_NHA data 2008'!C30</f>
        <v>57</v>
      </c>
      <c r="D30" s="68">
        <f>'B5_NHA data 2008'!D30</f>
        <v>207500</v>
      </c>
      <c r="E30" s="71">
        <f>'B5_NHA data 2008'!E30</f>
        <v>27</v>
      </c>
      <c r="F30" s="68">
        <f>'B5_NHA data 2008'!F30</f>
        <v>315000</v>
      </c>
      <c r="G30" s="70">
        <f>'B5_NHA data 2008'!G30</f>
        <v>30</v>
      </c>
      <c r="H30" s="158">
        <f>(B30-'B5_NHA data 2007'!B30)/'B5_NHA data 2007'!B30</f>
        <v>-0.1357142857142857</v>
      </c>
      <c r="I30" s="158">
        <f>(D30-'B5_NHA data 2007'!D30)/'B5_NHA data 2007'!D30</f>
        <v>-0.1814595660749507</v>
      </c>
      <c r="J30" s="158">
        <f>(F30-'B5_NHA data 2007'!F30)/'B5_NHA data 2007'!F30</f>
        <v>3.1847133757961785E-3</v>
      </c>
      <c r="L30" s="68">
        <f>'B5_NHA data 2009'!B30</f>
        <v>207000</v>
      </c>
      <c r="M30" s="70">
        <f>'B5_NHA data 2009'!C30</f>
        <v>80</v>
      </c>
      <c r="N30" s="68">
        <f>'B5_NHA data 2009'!D30</f>
        <v>190000</v>
      </c>
      <c r="O30" s="71">
        <f>'B5_NHA data 2009'!E30</f>
        <v>58</v>
      </c>
      <c r="P30" s="68">
        <f>'B5_NHA data 2009'!F30</f>
        <v>219900</v>
      </c>
      <c r="Q30" s="70">
        <f>'B5_NHA data 2009'!G30</f>
        <v>22</v>
      </c>
      <c r="R30" s="158">
        <f t="shared" si="0"/>
        <v>-9.9608525445846016E-2</v>
      </c>
      <c r="S30" s="158">
        <f t="shared" si="1"/>
        <v>-8.4337349397590355E-2</v>
      </c>
      <c r="T30" s="158">
        <f t="shared" si="2"/>
        <v>-0.3019047619047619</v>
      </c>
      <c r="V30" s="68">
        <f>'B5_NHA data 2010'!B30</f>
        <v>245200</v>
      </c>
      <c r="W30" s="70">
        <f>'B5_NHA data 2010'!C30</f>
        <v>60</v>
      </c>
      <c r="X30" s="68">
        <f>'B5_NHA data 2010'!D30</f>
        <v>195000</v>
      </c>
      <c r="Y30" s="71">
        <f>'B5_NHA data 2010'!E30</f>
        <v>32</v>
      </c>
      <c r="Z30" s="68">
        <f>'B5_NHA data 2010'!F30</f>
        <v>248900</v>
      </c>
      <c r="AA30" s="70">
        <f>'B5_NHA data 2010'!G30</f>
        <v>28</v>
      </c>
      <c r="AB30" s="415">
        <f t="shared" si="3"/>
        <v>0.18454106280193236</v>
      </c>
      <c r="AC30" s="415">
        <f t="shared" si="4"/>
        <v>2.6315789473684209E-2</v>
      </c>
      <c r="AD30" s="415">
        <f t="shared" si="5"/>
        <v>0.1318781264211005</v>
      </c>
      <c r="AF30" s="68">
        <f>'B5_NHA data 2011'!B30</f>
        <v>230000</v>
      </c>
      <c r="AG30" s="70">
        <f>'B5_NHA data 2011'!C30</f>
        <v>70</v>
      </c>
      <c r="AH30" s="68">
        <f>'B5_NHA data 2011'!D30</f>
        <v>189000</v>
      </c>
      <c r="AI30" s="71">
        <f>'B5_NHA data 2011'!E30</f>
        <v>47</v>
      </c>
      <c r="AJ30" s="68">
        <f>'B5_NHA data 2011'!F30</f>
        <v>256500</v>
      </c>
      <c r="AK30" s="70">
        <f>'B5_NHA data 2011'!G30</f>
        <v>23</v>
      </c>
      <c r="AL30" s="158">
        <f t="shared" si="6"/>
        <v>-6.1990212071778142E-2</v>
      </c>
      <c r="AM30" s="158">
        <f t="shared" si="7"/>
        <v>-3.0769230769230771E-2</v>
      </c>
      <c r="AN30" s="158">
        <f t="shared" si="8"/>
        <v>3.0534351145038167E-2</v>
      </c>
      <c r="AP30" s="667">
        <f>'B5_NHA data 2012'!B30</f>
        <v>230000</v>
      </c>
      <c r="AQ30" s="70">
        <f>'B5_NHA data 2012'!C30</f>
        <v>83</v>
      </c>
      <c r="AR30" s="667">
        <f>'B5_NHA data 2012'!D30</f>
        <v>199900</v>
      </c>
      <c r="AS30" s="70">
        <f>'B5_NHA data 2012'!E30</f>
        <v>62</v>
      </c>
      <c r="AT30" s="667">
        <f>'B5_NHA data 2012'!F30</f>
        <v>245600</v>
      </c>
      <c r="AU30" s="70">
        <f>'B5_NHA data 2012'!G30</f>
        <v>21</v>
      </c>
      <c r="AV30" s="676">
        <f t="shared" si="9"/>
        <v>0</v>
      </c>
      <c r="AW30" s="677">
        <f t="shared" si="10"/>
        <v>5.7671957671957673E-2</v>
      </c>
      <c r="AX30" s="158">
        <f t="shared" si="11"/>
        <v>-4.2495126705653023E-2</v>
      </c>
      <c r="AZ30" s="667">
        <f>'B5_NHA data 2013'!B30</f>
        <v>0</v>
      </c>
      <c r="BA30" s="70">
        <f>'B5_NHA data 2013'!C30</f>
        <v>0</v>
      </c>
      <c r="BB30" s="667">
        <f>'B5_NHA data 2013'!D30</f>
        <v>0</v>
      </c>
      <c r="BC30" s="70">
        <f>'B5_NHA data 2013'!E30</f>
        <v>0</v>
      </c>
      <c r="BD30" s="667">
        <f>'B5_NHA data 2013'!F30</f>
        <v>0</v>
      </c>
      <c r="BE30" s="70">
        <f>'B5_NHA data 2013'!G30</f>
        <v>0</v>
      </c>
      <c r="BF30" s="676">
        <f t="shared" si="12"/>
        <v>-1</v>
      </c>
      <c r="BG30" s="677">
        <f t="shared" si="13"/>
        <v>-1</v>
      </c>
      <c r="BH30" s="158">
        <f t="shared" si="14"/>
        <v>-1</v>
      </c>
    </row>
    <row r="31" spans="1:60">
      <c r="A31" s="1" t="s">
        <v>5</v>
      </c>
      <c r="B31" s="68">
        <f>'B5_NHA data 2008'!B31</f>
        <v>260000</v>
      </c>
      <c r="C31" s="70">
        <f>'B5_NHA data 2008'!C31</f>
        <v>24</v>
      </c>
      <c r="D31" s="68">
        <f>'B5_NHA data 2008'!D31</f>
        <v>265000</v>
      </c>
      <c r="E31" s="71">
        <f>'B5_NHA data 2008'!E31</f>
        <v>22</v>
      </c>
      <c r="F31" s="68">
        <f>'B5_NHA data 2008'!F31</f>
        <v>237900</v>
      </c>
      <c r="G31" s="70">
        <f>'B5_NHA data 2008'!G31</f>
        <v>2</v>
      </c>
      <c r="H31" s="158">
        <f>(B31-'B5_NHA data 2007'!B31)/'B5_NHA data 2007'!B31</f>
        <v>-0.16398713826366559</v>
      </c>
      <c r="I31" s="158">
        <f>(D31-'B5_NHA data 2007'!D31)/'B5_NHA data 2007'!D31</f>
        <v>-0.14790996784565916</v>
      </c>
      <c r="J31" s="158">
        <f>(F31-'B5_NHA data 2007'!F31)/'B5_NHA data 2007'!F31</f>
        <v>-0.21485148514851485</v>
      </c>
      <c r="L31" s="68">
        <f>'B5_NHA data 2009'!B31</f>
        <v>245000</v>
      </c>
      <c r="M31" s="70">
        <f>'B5_NHA data 2009'!C31</f>
        <v>45</v>
      </c>
      <c r="N31" s="68">
        <f>'B5_NHA data 2009'!D31</f>
        <v>230000</v>
      </c>
      <c r="O31" s="71">
        <f>'B5_NHA data 2009'!E31</f>
        <v>42</v>
      </c>
      <c r="P31" s="68">
        <f>'B5_NHA data 2009'!F31</f>
        <v>261000</v>
      </c>
      <c r="Q31" s="70">
        <f>'B5_NHA data 2009'!G31</f>
        <v>3</v>
      </c>
      <c r="R31" s="158">
        <f t="shared" si="0"/>
        <v>-5.7692307692307696E-2</v>
      </c>
      <c r="S31" s="158">
        <f t="shared" si="1"/>
        <v>-0.13207547169811321</v>
      </c>
      <c r="T31" s="158">
        <f t="shared" si="2"/>
        <v>9.7099621689785628E-2</v>
      </c>
      <c r="V31" s="68">
        <f>'B5_NHA data 2010'!B31</f>
        <v>230000</v>
      </c>
      <c r="W31" s="70">
        <f>'B5_NHA data 2010'!C31</f>
        <v>45</v>
      </c>
      <c r="X31" s="68">
        <f>'B5_NHA data 2010'!D31</f>
        <v>225000</v>
      </c>
      <c r="Y31" s="71">
        <f>'B5_NHA data 2010'!E31</f>
        <v>37</v>
      </c>
      <c r="Z31" s="68">
        <f>'B5_NHA data 2010'!F31</f>
        <v>259933</v>
      </c>
      <c r="AA31" s="70">
        <f>'B5_NHA data 2010'!G31</f>
        <v>8</v>
      </c>
      <c r="AB31" s="415">
        <f t="shared" si="3"/>
        <v>-6.1224489795918366E-2</v>
      </c>
      <c r="AC31" s="415">
        <f t="shared" si="4"/>
        <v>-2.1739130434782608E-2</v>
      </c>
      <c r="AD31" s="415">
        <f t="shared" si="5"/>
        <v>-4.0881226053639851E-3</v>
      </c>
      <c r="AF31" s="68">
        <f>'B5_NHA data 2011'!B31</f>
        <v>204000</v>
      </c>
      <c r="AG31" s="70">
        <f>'B5_NHA data 2011'!C31</f>
        <v>53</v>
      </c>
      <c r="AH31" s="68">
        <f>'B5_NHA data 2011'!D31</f>
        <v>187520</v>
      </c>
      <c r="AI31" s="71">
        <f>'B5_NHA data 2011'!E31</f>
        <v>41</v>
      </c>
      <c r="AJ31" s="68">
        <f>'B5_NHA data 2011'!F31</f>
        <v>204000</v>
      </c>
      <c r="AK31" s="70">
        <f>'B5_NHA data 2011'!G31</f>
        <v>12</v>
      </c>
      <c r="AL31" s="158">
        <f t="shared" si="6"/>
        <v>-0.11304347826086956</v>
      </c>
      <c r="AM31" s="158">
        <f t="shared" si="7"/>
        <v>-0.16657777777777777</v>
      </c>
      <c r="AN31" s="158">
        <f t="shared" si="8"/>
        <v>-0.2151823739194331</v>
      </c>
      <c r="AP31" s="667">
        <f>'B5_NHA data 2012'!B31</f>
        <v>193000</v>
      </c>
      <c r="AQ31" s="70">
        <f>'B5_NHA data 2012'!C31</f>
        <v>48</v>
      </c>
      <c r="AR31" s="667">
        <f>'B5_NHA data 2012'!D31</f>
        <v>193000</v>
      </c>
      <c r="AS31" s="70">
        <f>'B5_NHA data 2012'!E31</f>
        <v>39</v>
      </c>
      <c r="AT31" s="667">
        <f>'B5_NHA data 2012'!F31</f>
        <v>195895</v>
      </c>
      <c r="AU31" s="70">
        <f>'B5_NHA data 2012'!G31</f>
        <v>9</v>
      </c>
      <c r="AV31" s="676">
        <f t="shared" si="9"/>
        <v>-5.3921568627450983E-2</v>
      </c>
      <c r="AW31" s="677">
        <f t="shared" si="10"/>
        <v>2.9223549488054609E-2</v>
      </c>
      <c r="AX31" s="158">
        <f t="shared" si="11"/>
        <v>-3.9730392156862748E-2</v>
      </c>
      <c r="AZ31" s="667">
        <f>'B5_NHA data 2013'!B31</f>
        <v>0</v>
      </c>
      <c r="BA31" s="70">
        <f>'B5_NHA data 2013'!C31</f>
        <v>0</v>
      </c>
      <c r="BB31" s="667">
        <f>'B5_NHA data 2013'!D31</f>
        <v>0</v>
      </c>
      <c r="BC31" s="70">
        <f>'B5_NHA data 2013'!E31</f>
        <v>0</v>
      </c>
      <c r="BD31" s="667">
        <f>'B5_NHA data 2013'!F31</f>
        <v>0</v>
      </c>
      <c r="BE31" s="70">
        <f>'B5_NHA data 2013'!G31</f>
        <v>0</v>
      </c>
      <c r="BF31" s="676">
        <f t="shared" si="12"/>
        <v>-1</v>
      </c>
      <c r="BG31" s="677">
        <f t="shared" si="13"/>
        <v>-1</v>
      </c>
      <c r="BH31" s="158">
        <f t="shared" si="14"/>
        <v>-1</v>
      </c>
    </row>
    <row r="32" spans="1:60">
      <c r="A32" s="1" t="s">
        <v>6</v>
      </c>
      <c r="B32" s="68">
        <f>'B5_NHA data 2008'!B32</f>
        <v>249900</v>
      </c>
      <c r="C32" s="70">
        <f>'B5_NHA data 2008'!C32</f>
        <v>79</v>
      </c>
      <c r="D32" s="68">
        <f>'B5_NHA data 2008'!D32</f>
        <v>260000</v>
      </c>
      <c r="E32" s="71">
        <f>'B5_NHA data 2008'!E32</f>
        <v>52</v>
      </c>
      <c r="F32" s="68">
        <f>'B5_NHA data 2008'!F32</f>
        <v>231498</v>
      </c>
      <c r="G32" s="70">
        <f>'B5_NHA data 2008'!G32</f>
        <v>27</v>
      </c>
      <c r="H32" s="158">
        <f>(B32-'B5_NHA data 2007'!B32)/'B5_NHA data 2007'!B32</f>
        <v>-6.9738007847107958E-2</v>
      </c>
      <c r="I32" s="158">
        <f>(D32-'B5_NHA data 2007'!D32)/'B5_NHA data 2007'!D32</f>
        <v>-0.16371823737536184</v>
      </c>
      <c r="J32" s="158">
        <f>(F32-'B5_NHA data 2007'!F32)/'B5_NHA data 2007'!F32</f>
        <v>-9.3586530931871567E-2</v>
      </c>
      <c r="L32" s="68">
        <f>'B5_NHA data 2009'!B32</f>
        <v>260000</v>
      </c>
      <c r="M32" s="70">
        <f>'B5_NHA data 2009'!C32</f>
        <v>79</v>
      </c>
      <c r="N32" s="68">
        <f>'B5_NHA data 2009'!D32</f>
        <v>275000</v>
      </c>
      <c r="O32" s="71">
        <f>'B5_NHA data 2009'!E32</f>
        <v>58</v>
      </c>
      <c r="P32" s="68">
        <f>'B5_NHA data 2009'!F32</f>
        <v>255450</v>
      </c>
      <c r="Q32" s="70">
        <f>'B5_NHA data 2009'!G32</f>
        <v>21</v>
      </c>
      <c r="R32" s="158">
        <f t="shared" si="0"/>
        <v>4.0416166466586634E-2</v>
      </c>
      <c r="S32" s="158">
        <f t="shared" si="1"/>
        <v>5.7692307692307696E-2</v>
      </c>
      <c r="T32" s="158">
        <f t="shared" si="2"/>
        <v>0.10346525671928052</v>
      </c>
      <c r="V32" s="68">
        <f>'B5_NHA data 2010'!B32</f>
        <v>260000</v>
      </c>
      <c r="W32" s="70">
        <f>'B5_NHA data 2010'!C32</f>
        <v>67</v>
      </c>
      <c r="X32" s="68">
        <f>'B5_NHA data 2010'!D32</f>
        <v>257500</v>
      </c>
      <c r="Y32" s="71">
        <f>'B5_NHA data 2010'!E32</f>
        <v>57</v>
      </c>
      <c r="Z32" s="68">
        <f>'B5_NHA data 2010'!F32</f>
        <v>289559</v>
      </c>
      <c r="AA32" s="70">
        <f>'B5_NHA data 2010'!G32</f>
        <v>10</v>
      </c>
      <c r="AB32" s="415">
        <f t="shared" si="3"/>
        <v>0</v>
      </c>
      <c r="AC32" s="415">
        <f t="shared" si="4"/>
        <v>-6.363636363636363E-2</v>
      </c>
      <c r="AD32" s="415">
        <f t="shared" si="5"/>
        <v>0.13352515169309062</v>
      </c>
      <c r="AF32" s="68">
        <f>'B5_NHA data 2011'!B32</f>
        <v>250000</v>
      </c>
      <c r="AG32" s="70">
        <f>'B5_NHA data 2011'!C32</f>
        <v>62</v>
      </c>
      <c r="AH32" s="68">
        <f>'B5_NHA data 2011'!D32</f>
        <v>250000</v>
      </c>
      <c r="AI32" s="71">
        <f>'B5_NHA data 2011'!E32</f>
        <v>59</v>
      </c>
      <c r="AJ32" s="68">
        <f>'B5_NHA data 2011'!F32</f>
        <v>287000</v>
      </c>
      <c r="AK32" s="70">
        <f>'B5_NHA data 2011'!G32</f>
        <v>3</v>
      </c>
      <c r="AL32" s="158">
        <f t="shared" si="6"/>
        <v>-3.8461538461538464E-2</v>
      </c>
      <c r="AM32" s="158">
        <f t="shared" si="7"/>
        <v>-2.9126213592233011E-2</v>
      </c>
      <c r="AN32" s="158">
        <f t="shared" si="8"/>
        <v>-8.8375771431728947E-3</v>
      </c>
      <c r="AP32" s="667">
        <f>'B5_NHA data 2012'!B32</f>
        <v>249933</v>
      </c>
      <c r="AQ32" s="70">
        <f>'B5_NHA data 2012'!C32</f>
        <v>70</v>
      </c>
      <c r="AR32" s="667">
        <f>'B5_NHA data 2012'!D32</f>
        <v>249900</v>
      </c>
      <c r="AS32" s="70">
        <f>'B5_NHA data 2012'!E32</f>
        <v>63</v>
      </c>
      <c r="AT32" s="667">
        <f>'B5_NHA data 2012'!F32</f>
        <v>270000</v>
      </c>
      <c r="AU32" s="70">
        <f>'B5_NHA data 2012'!G32</f>
        <v>7</v>
      </c>
      <c r="AV32" s="676">
        <f t="shared" si="9"/>
        <v>-2.6800000000000001E-4</v>
      </c>
      <c r="AW32" s="677">
        <f t="shared" si="10"/>
        <v>-4.0000000000000002E-4</v>
      </c>
      <c r="AX32" s="158">
        <f t="shared" si="11"/>
        <v>-5.9233449477351915E-2</v>
      </c>
      <c r="AZ32" s="667">
        <f>'B5_NHA data 2013'!B32</f>
        <v>0</v>
      </c>
      <c r="BA32" s="70">
        <f>'B5_NHA data 2013'!C32</f>
        <v>0</v>
      </c>
      <c r="BB32" s="667">
        <f>'B5_NHA data 2013'!D32</f>
        <v>0</v>
      </c>
      <c r="BC32" s="70">
        <f>'B5_NHA data 2013'!E32</f>
        <v>0</v>
      </c>
      <c r="BD32" s="667">
        <f>'B5_NHA data 2013'!F32</f>
        <v>0</v>
      </c>
      <c r="BE32" s="70">
        <f>'B5_NHA data 2013'!G32</f>
        <v>0</v>
      </c>
      <c r="BF32" s="676">
        <f t="shared" si="12"/>
        <v>-1</v>
      </c>
      <c r="BG32" s="677">
        <f t="shared" si="13"/>
        <v>-1</v>
      </c>
      <c r="BH32" s="158">
        <f t="shared" si="14"/>
        <v>-1</v>
      </c>
    </row>
    <row r="33" spans="1:60">
      <c r="A33" s="1" t="s">
        <v>35</v>
      </c>
      <c r="B33" s="68">
        <f>'B5_NHA data 2008'!B33</f>
        <v>250000</v>
      </c>
      <c r="C33" s="70">
        <f>'B5_NHA data 2008'!C33</f>
        <v>41</v>
      </c>
      <c r="D33" s="68">
        <f>'B5_NHA data 2008'!D33</f>
        <v>250000</v>
      </c>
      <c r="E33" s="71">
        <f>'B5_NHA data 2008'!E33</f>
        <v>39</v>
      </c>
      <c r="F33" s="68">
        <f>'B5_NHA data 2008'!F33</f>
        <v>230000</v>
      </c>
      <c r="G33" s="70">
        <f>'B5_NHA data 2008'!G33</f>
        <v>2</v>
      </c>
      <c r="H33" s="158">
        <f>(B33-'B5_NHA data 2007'!B33)/'B5_NHA data 2007'!B33</f>
        <v>-0.18032786885245902</v>
      </c>
      <c r="I33" s="158">
        <f>(D33-'B5_NHA data 2007'!D33)/'B5_NHA data 2007'!D33</f>
        <v>-0.18566775244299674</v>
      </c>
      <c r="J33" s="158">
        <f>(F33-'B5_NHA data 2007'!F33)/'B5_NHA data 2007'!F33</f>
        <v>-0.18842625264643614</v>
      </c>
      <c r="L33" s="68">
        <f>'B5_NHA data 2009'!B33</f>
        <v>240000</v>
      </c>
      <c r="M33" s="70">
        <f>'B5_NHA data 2009'!C33</f>
        <v>57</v>
      </c>
      <c r="N33" s="68">
        <f>'B5_NHA data 2009'!D33</f>
        <v>230000</v>
      </c>
      <c r="O33" s="71">
        <f>'B5_NHA data 2009'!E33</f>
        <v>50</v>
      </c>
      <c r="P33" s="68">
        <f>'B5_NHA data 2009'!F33</f>
        <v>379500</v>
      </c>
      <c r="Q33" s="70">
        <f>'B5_NHA data 2009'!G33</f>
        <v>7</v>
      </c>
      <c r="R33" s="158">
        <f t="shared" si="0"/>
        <v>-0.04</v>
      </c>
      <c r="S33" s="158">
        <f t="shared" si="1"/>
        <v>-0.08</v>
      </c>
      <c r="T33" s="158">
        <f t="shared" si="2"/>
        <v>0.65</v>
      </c>
      <c r="V33" s="68">
        <f>'B5_NHA data 2010'!B33</f>
        <v>230000</v>
      </c>
      <c r="W33" s="70">
        <f>'B5_NHA data 2010'!C33</f>
        <v>43</v>
      </c>
      <c r="X33" s="68">
        <f>'B5_NHA data 2010'!D33</f>
        <v>220000</v>
      </c>
      <c r="Y33" s="71">
        <f>'B5_NHA data 2010'!E33</f>
        <v>39</v>
      </c>
      <c r="Z33" s="68">
        <f>'B5_NHA data 2010'!F33</f>
        <v>289900</v>
      </c>
      <c r="AA33" s="70">
        <f>'B5_NHA data 2010'!G33</f>
        <v>4</v>
      </c>
      <c r="AB33" s="415">
        <f t="shared" si="3"/>
        <v>-4.1666666666666664E-2</v>
      </c>
      <c r="AC33" s="415">
        <f t="shared" si="4"/>
        <v>-4.3478260869565216E-2</v>
      </c>
      <c r="AD33" s="415">
        <f t="shared" si="5"/>
        <v>-0.23610013175230565</v>
      </c>
      <c r="AF33" s="68">
        <f>'B5_NHA data 2011'!B33</f>
        <v>195000</v>
      </c>
      <c r="AG33" s="70">
        <f>'B5_NHA data 2011'!C33</f>
        <v>54</v>
      </c>
      <c r="AH33" s="68">
        <f>'B5_NHA data 2011'!D33</f>
        <v>183500</v>
      </c>
      <c r="AI33" s="71">
        <f>'B5_NHA data 2011'!E33</f>
        <v>48</v>
      </c>
      <c r="AJ33" s="68">
        <f>'B5_NHA data 2011'!F33</f>
        <v>230000</v>
      </c>
      <c r="AK33" s="70">
        <f>'B5_NHA data 2011'!G33</f>
        <v>6</v>
      </c>
      <c r="AL33" s="158">
        <f t="shared" si="6"/>
        <v>-0.15217391304347827</v>
      </c>
      <c r="AM33" s="158">
        <f t="shared" si="7"/>
        <v>-0.16590909090909092</v>
      </c>
      <c r="AN33" s="158">
        <f t="shared" si="8"/>
        <v>-0.20662297343911692</v>
      </c>
      <c r="AP33" s="667">
        <f>'B5_NHA data 2012'!B33</f>
        <v>216200</v>
      </c>
      <c r="AQ33" s="70">
        <f>'B5_NHA data 2012'!C33</f>
        <v>67</v>
      </c>
      <c r="AR33" s="667">
        <f>'B5_NHA data 2012'!D33</f>
        <v>202000</v>
      </c>
      <c r="AS33" s="70">
        <f>'B5_NHA data 2012'!E33</f>
        <v>58</v>
      </c>
      <c r="AT33" s="667">
        <f>'B5_NHA data 2012'!F33</f>
        <v>259900</v>
      </c>
      <c r="AU33" s="70">
        <f>'B5_NHA data 2012'!G33</f>
        <v>9</v>
      </c>
      <c r="AV33" s="676">
        <f t="shared" si="9"/>
        <v>0.10871794871794872</v>
      </c>
      <c r="AW33" s="677">
        <f t="shared" si="10"/>
        <v>0.1008174386920981</v>
      </c>
      <c r="AX33" s="158">
        <f t="shared" si="11"/>
        <v>0.13</v>
      </c>
      <c r="AZ33" s="667">
        <f>'B5_NHA data 2013'!B33</f>
        <v>0</v>
      </c>
      <c r="BA33" s="70">
        <f>'B5_NHA data 2013'!C33</f>
        <v>0</v>
      </c>
      <c r="BB33" s="667">
        <f>'B5_NHA data 2013'!D33</f>
        <v>0</v>
      </c>
      <c r="BC33" s="70">
        <f>'B5_NHA data 2013'!E33</f>
        <v>0</v>
      </c>
      <c r="BD33" s="667">
        <f>'B5_NHA data 2013'!F33</f>
        <v>0</v>
      </c>
      <c r="BE33" s="70">
        <f>'B5_NHA data 2013'!G33</f>
        <v>0</v>
      </c>
      <c r="BF33" s="676">
        <f t="shared" si="12"/>
        <v>-1</v>
      </c>
      <c r="BG33" s="677">
        <f t="shared" si="13"/>
        <v>-1</v>
      </c>
      <c r="BH33" s="158">
        <f t="shared" si="14"/>
        <v>-1</v>
      </c>
    </row>
    <row r="34" spans="1:60">
      <c r="A34" s="1" t="s">
        <v>39</v>
      </c>
      <c r="B34" s="68">
        <f>'B5_NHA data 2008'!B34</f>
        <v>269000</v>
      </c>
      <c r="C34" s="70">
        <f>'B5_NHA data 2008'!C34</f>
        <v>37</v>
      </c>
      <c r="D34" s="68">
        <f>'B5_NHA data 2008'!D34</f>
        <v>258333</v>
      </c>
      <c r="E34" s="71">
        <f>'B5_NHA data 2008'!E34</f>
        <v>29</v>
      </c>
      <c r="F34" s="68">
        <f>'B5_NHA data 2008'!F34</f>
        <v>330000</v>
      </c>
      <c r="G34" s="70">
        <f>'B5_NHA data 2008'!G34</f>
        <v>8</v>
      </c>
      <c r="H34" s="158">
        <f>(B34-'B5_NHA data 2007'!B34)/'B5_NHA data 2007'!B34</f>
        <v>-0.10333333333333333</v>
      </c>
      <c r="I34" s="158">
        <f>(D34-'B5_NHA data 2007'!D34)/'B5_NHA data 2007'!D34</f>
        <v>-0.11225773195876289</v>
      </c>
      <c r="J34" s="158">
        <f>(F34-'B5_NHA data 2007'!F34)/'B5_NHA data 2007'!F34</f>
        <v>-0.1951219512195122</v>
      </c>
      <c r="L34" s="68">
        <f>'B5_NHA data 2009'!B34</f>
        <v>259000</v>
      </c>
      <c r="M34" s="70">
        <f>'B5_NHA data 2009'!C34</f>
        <v>49</v>
      </c>
      <c r="N34" s="68">
        <f>'B5_NHA data 2009'!D34</f>
        <v>224000</v>
      </c>
      <c r="O34" s="71">
        <f>'B5_NHA data 2009'!E34</f>
        <v>39</v>
      </c>
      <c r="P34" s="68">
        <f>'B5_NHA data 2009'!F34</f>
        <v>292900</v>
      </c>
      <c r="Q34" s="70">
        <f>'B5_NHA data 2009'!G34</f>
        <v>10</v>
      </c>
      <c r="R34" s="158">
        <f t="shared" si="0"/>
        <v>-3.717472118959108E-2</v>
      </c>
      <c r="S34" s="158">
        <f t="shared" si="1"/>
        <v>-0.13290210697046062</v>
      </c>
      <c r="T34" s="158">
        <f t="shared" si="2"/>
        <v>-0.11242424242424243</v>
      </c>
      <c r="V34" s="68">
        <f>'B5_NHA data 2010'!B34</f>
        <v>230000</v>
      </c>
      <c r="W34" s="70">
        <f>'B5_NHA data 2010'!C34</f>
        <v>33</v>
      </c>
      <c r="X34" s="68">
        <f>'B5_NHA data 2010'!D34</f>
        <v>220000</v>
      </c>
      <c r="Y34" s="71">
        <f>'B5_NHA data 2010'!E34</f>
        <v>29</v>
      </c>
      <c r="Z34" s="68">
        <f>'B5_NHA data 2010'!F34</f>
        <v>315000</v>
      </c>
      <c r="AA34" s="70">
        <f>'B5_NHA data 2010'!G34</f>
        <v>4</v>
      </c>
      <c r="AB34" s="415">
        <f t="shared" si="3"/>
        <v>-0.11196911196911197</v>
      </c>
      <c r="AC34" s="415">
        <f t="shared" si="4"/>
        <v>-1.7857142857142856E-2</v>
      </c>
      <c r="AD34" s="415">
        <f t="shared" si="5"/>
        <v>7.5452372823489239E-2</v>
      </c>
      <c r="AF34" s="68">
        <f>'B5_NHA data 2011'!B34</f>
        <v>231500</v>
      </c>
      <c r="AG34" s="70">
        <f>'B5_NHA data 2011'!C34</f>
        <v>43</v>
      </c>
      <c r="AH34" s="68">
        <f>'B5_NHA data 2011'!D34</f>
        <v>210000</v>
      </c>
      <c r="AI34" s="71">
        <f>'B5_NHA data 2011'!E34</f>
        <v>31</v>
      </c>
      <c r="AJ34" s="68">
        <f>'B5_NHA data 2011'!F34</f>
        <v>248350</v>
      </c>
      <c r="AK34" s="70">
        <f>'B5_NHA data 2011'!G34</f>
        <v>12</v>
      </c>
      <c r="AL34" s="158">
        <f t="shared" si="6"/>
        <v>6.5217391304347823E-3</v>
      </c>
      <c r="AM34" s="158">
        <f t="shared" si="7"/>
        <v>-4.5454545454545456E-2</v>
      </c>
      <c r="AN34" s="158">
        <f t="shared" si="8"/>
        <v>-0.21158730158730157</v>
      </c>
      <c r="AP34" s="667">
        <f>'B5_NHA data 2012'!B34</f>
        <v>247900</v>
      </c>
      <c r="AQ34" s="70">
        <f>'B5_NHA data 2012'!C34</f>
        <v>56</v>
      </c>
      <c r="AR34" s="667">
        <f>'B5_NHA data 2012'!D34</f>
        <v>245000</v>
      </c>
      <c r="AS34" s="70">
        <f>'B5_NHA data 2012'!E34</f>
        <v>42</v>
      </c>
      <c r="AT34" s="667">
        <f>'B5_NHA data 2012'!F34</f>
        <v>247933</v>
      </c>
      <c r="AU34" s="70">
        <f>'B5_NHA data 2012'!G34</f>
        <v>14</v>
      </c>
      <c r="AV34" s="676">
        <f t="shared" si="9"/>
        <v>7.0842332613390929E-2</v>
      </c>
      <c r="AW34" s="677">
        <f t="shared" si="10"/>
        <v>0.16666666666666666</v>
      </c>
      <c r="AX34" s="158">
        <f t="shared" si="11"/>
        <v>-1.6790819408093417E-3</v>
      </c>
      <c r="AZ34" s="667">
        <f>'B5_NHA data 2013'!B34</f>
        <v>0</v>
      </c>
      <c r="BA34" s="70">
        <f>'B5_NHA data 2013'!C34</f>
        <v>0</v>
      </c>
      <c r="BB34" s="667">
        <f>'B5_NHA data 2013'!D34</f>
        <v>0</v>
      </c>
      <c r="BC34" s="70">
        <f>'B5_NHA data 2013'!E34</f>
        <v>0</v>
      </c>
      <c r="BD34" s="667">
        <f>'B5_NHA data 2013'!F34</f>
        <v>0</v>
      </c>
      <c r="BE34" s="70">
        <f>'B5_NHA data 2013'!G34</f>
        <v>0</v>
      </c>
      <c r="BF34" s="676">
        <f t="shared" si="12"/>
        <v>-1</v>
      </c>
      <c r="BG34" s="677">
        <f t="shared" si="13"/>
        <v>-1</v>
      </c>
      <c r="BH34" s="158">
        <f t="shared" si="14"/>
        <v>-1</v>
      </c>
    </row>
    <row r="35" spans="1:60">
      <c r="A35" s="1" t="s">
        <v>40</v>
      </c>
      <c r="B35" s="68">
        <f>'B5_NHA data 2008'!B35</f>
        <v>230000</v>
      </c>
      <c r="C35" s="70">
        <f>'B5_NHA data 2008'!C35</f>
        <v>24</v>
      </c>
      <c r="D35" s="68">
        <f>'B5_NHA data 2008'!D35</f>
        <v>199900</v>
      </c>
      <c r="E35" s="71">
        <f>'B5_NHA data 2008'!E35</f>
        <v>15</v>
      </c>
      <c r="F35" s="68">
        <f>'B5_NHA data 2008'!F35</f>
        <v>282000</v>
      </c>
      <c r="G35" s="70">
        <f>'B5_NHA data 2008'!G35</f>
        <v>9</v>
      </c>
      <c r="H35" s="158">
        <f>(B35-'B5_NHA data 2007'!B35)/'B5_NHA data 2007'!B35</f>
        <v>-0.18439716312056736</v>
      </c>
      <c r="I35" s="158">
        <f>(D35-'B5_NHA data 2007'!D35)/'B5_NHA data 2007'!D35</f>
        <v>-0.20039999999999999</v>
      </c>
      <c r="J35" s="158">
        <f>(F35-'B5_NHA data 2007'!F35)/'B5_NHA data 2007'!F35</f>
        <v>-4.4067796610169491E-2</v>
      </c>
      <c r="L35" s="68">
        <f>'B5_NHA data 2009'!B35</f>
        <v>217500</v>
      </c>
      <c r="M35" s="70">
        <f>'B5_NHA data 2009'!C35</f>
        <v>46</v>
      </c>
      <c r="N35" s="68">
        <f>'B5_NHA data 2009'!D35</f>
        <v>200000</v>
      </c>
      <c r="O35" s="71">
        <f>'B5_NHA data 2009'!E35</f>
        <v>30</v>
      </c>
      <c r="P35" s="68">
        <f>'B5_NHA data 2009'!F35</f>
        <v>233400</v>
      </c>
      <c r="Q35" s="70">
        <f>'B5_NHA data 2009'!G35</f>
        <v>16</v>
      </c>
      <c r="R35" s="158">
        <f t="shared" si="0"/>
        <v>-5.434782608695652E-2</v>
      </c>
      <c r="S35" s="158">
        <f t="shared" si="1"/>
        <v>5.0025012506253123E-4</v>
      </c>
      <c r="T35" s="158">
        <f t="shared" si="2"/>
        <v>-0.17234042553191489</v>
      </c>
      <c r="V35" s="68">
        <f>'B5_NHA data 2010'!B35</f>
        <v>210000</v>
      </c>
      <c r="W35" s="70">
        <f>'B5_NHA data 2010'!C35</f>
        <v>41</v>
      </c>
      <c r="X35" s="68">
        <f>'B5_NHA data 2010'!D35</f>
        <v>205000</v>
      </c>
      <c r="Y35" s="71">
        <f>'B5_NHA data 2010'!E35</f>
        <v>37</v>
      </c>
      <c r="Z35" s="68">
        <f>'B5_NHA data 2010'!F35</f>
        <v>216900</v>
      </c>
      <c r="AA35" s="70">
        <f>'B5_NHA data 2010'!G35</f>
        <v>4</v>
      </c>
      <c r="AB35" s="415">
        <f t="shared" si="3"/>
        <v>-3.4482758620689655E-2</v>
      </c>
      <c r="AC35" s="415">
        <f t="shared" si="4"/>
        <v>2.5000000000000001E-2</v>
      </c>
      <c r="AD35" s="415">
        <f t="shared" si="5"/>
        <v>-7.0694087403598976E-2</v>
      </c>
      <c r="AF35" s="68">
        <f>'B5_NHA data 2011'!B35</f>
        <v>190000</v>
      </c>
      <c r="AG35" s="70">
        <f>'B5_NHA data 2011'!C35</f>
        <v>38</v>
      </c>
      <c r="AH35" s="68">
        <f>'B5_NHA data 2011'!D35</f>
        <v>183000</v>
      </c>
      <c r="AI35" s="71">
        <f>'B5_NHA data 2011'!E35</f>
        <v>33</v>
      </c>
      <c r="AJ35" s="68">
        <f>'B5_NHA data 2011'!F35</f>
        <v>239000</v>
      </c>
      <c r="AK35" s="70">
        <f>'B5_NHA data 2011'!G35</f>
        <v>5</v>
      </c>
      <c r="AL35" s="158">
        <f t="shared" si="6"/>
        <v>-9.5238095238095233E-2</v>
      </c>
      <c r="AM35" s="158">
        <f t="shared" si="7"/>
        <v>-0.10731707317073171</v>
      </c>
      <c r="AN35" s="158">
        <f t="shared" si="8"/>
        <v>0.10189027201475334</v>
      </c>
      <c r="AP35" s="667">
        <f>'B5_NHA data 2012'!B35</f>
        <v>155000</v>
      </c>
      <c r="AQ35" s="70">
        <f>'B5_NHA data 2012'!C35</f>
        <v>31</v>
      </c>
      <c r="AR35" s="667">
        <f>'B5_NHA data 2012'!D35</f>
        <v>149000</v>
      </c>
      <c r="AS35" s="70">
        <f>'B5_NHA data 2012'!E35</f>
        <v>27</v>
      </c>
      <c r="AT35" s="667">
        <f>'B5_NHA data 2012'!F35</f>
        <v>186550</v>
      </c>
      <c r="AU35" s="70">
        <f>'B5_NHA data 2012'!G35</f>
        <v>4</v>
      </c>
      <c r="AV35" s="676">
        <f t="shared" si="9"/>
        <v>-0.18421052631578946</v>
      </c>
      <c r="AW35" s="677">
        <f t="shared" si="10"/>
        <v>-0.18579234972677597</v>
      </c>
      <c r="AX35" s="158">
        <f t="shared" si="11"/>
        <v>-0.21945606694560668</v>
      </c>
      <c r="AZ35" s="667">
        <f>'B5_NHA data 2013'!B35</f>
        <v>0</v>
      </c>
      <c r="BA35" s="70">
        <f>'B5_NHA data 2013'!C35</f>
        <v>0</v>
      </c>
      <c r="BB35" s="667">
        <f>'B5_NHA data 2013'!D35</f>
        <v>0</v>
      </c>
      <c r="BC35" s="70">
        <f>'B5_NHA data 2013'!E35</f>
        <v>0</v>
      </c>
      <c r="BD35" s="667">
        <f>'B5_NHA data 2013'!F35</f>
        <v>0</v>
      </c>
      <c r="BE35" s="70">
        <f>'B5_NHA data 2013'!G35</f>
        <v>0</v>
      </c>
      <c r="BF35" s="676">
        <f t="shared" si="12"/>
        <v>-1</v>
      </c>
      <c r="BG35" s="677">
        <f t="shared" si="13"/>
        <v>-1</v>
      </c>
      <c r="BH35" s="158">
        <f t="shared" si="14"/>
        <v>-1</v>
      </c>
    </row>
    <row r="36" spans="1:60">
      <c r="A36" s="1" t="s">
        <v>41</v>
      </c>
      <c r="B36" s="68">
        <f>'B5_NHA data 2008'!B36</f>
        <v>282500</v>
      </c>
      <c r="C36" s="70">
        <f>'B5_NHA data 2008'!C36</f>
        <v>38</v>
      </c>
      <c r="D36" s="68">
        <f>'B5_NHA data 2008'!D36</f>
        <v>255000</v>
      </c>
      <c r="E36" s="71">
        <f>'B5_NHA data 2008'!E36</f>
        <v>26</v>
      </c>
      <c r="F36" s="68">
        <f>'B5_NHA data 2008'!F36</f>
        <v>300600</v>
      </c>
      <c r="G36" s="70">
        <f>'B5_NHA data 2008'!G36</f>
        <v>12</v>
      </c>
      <c r="H36" s="158">
        <f>(B36-'B5_NHA data 2007'!B36)/'B5_NHA data 2007'!B36</f>
        <v>-4.2372881355932202E-2</v>
      </c>
      <c r="I36" s="158">
        <f>(D36-'B5_NHA data 2007'!D36)/'B5_NHA data 2007'!D36</f>
        <v>-0.12671232876712329</v>
      </c>
      <c r="J36" s="158">
        <f>(F36-'B5_NHA data 2007'!F36)/'B5_NHA data 2007'!F36</f>
        <v>-9.7297297297297303E-2</v>
      </c>
      <c r="L36" s="68">
        <f>'B5_NHA data 2009'!B36</f>
        <v>245000</v>
      </c>
      <c r="M36" s="70">
        <f>'B5_NHA data 2009'!C36</f>
        <v>48</v>
      </c>
      <c r="N36" s="68">
        <f>'B5_NHA data 2009'!D36</f>
        <v>245000</v>
      </c>
      <c r="O36" s="71">
        <f>'B5_NHA data 2009'!E36</f>
        <v>39</v>
      </c>
      <c r="P36" s="68">
        <f>'B5_NHA data 2009'!F36</f>
        <v>260000</v>
      </c>
      <c r="Q36" s="70">
        <f>'B5_NHA data 2009'!G36</f>
        <v>9</v>
      </c>
      <c r="R36" s="158">
        <f t="shared" si="0"/>
        <v>-0.13274336283185842</v>
      </c>
      <c r="S36" s="158">
        <f t="shared" si="1"/>
        <v>-3.9215686274509803E-2</v>
      </c>
      <c r="T36" s="158">
        <f t="shared" si="2"/>
        <v>-0.13506320691949433</v>
      </c>
      <c r="V36" s="68">
        <f>'B5_NHA data 2010'!B36</f>
        <v>240000</v>
      </c>
      <c r="W36" s="70">
        <f>'B5_NHA data 2010'!C36</f>
        <v>59</v>
      </c>
      <c r="X36" s="68">
        <f>'B5_NHA data 2010'!D36</f>
        <v>210000</v>
      </c>
      <c r="Y36" s="71">
        <f>'B5_NHA data 2010'!E36</f>
        <v>49</v>
      </c>
      <c r="Z36" s="68">
        <f>'B5_NHA data 2010'!F36</f>
        <v>263400</v>
      </c>
      <c r="AA36" s="70">
        <f>'B5_NHA data 2010'!G36</f>
        <v>10</v>
      </c>
      <c r="AB36" s="415">
        <f t="shared" si="3"/>
        <v>-2.0408163265306121E-2</v>
      </c>
      <c r="AC36" s="415">
        <f t="shared" si="4"/>
        <v>-0.14285714285714285</v>
      </c>
      <c r="AD36" s="415">
        <f t="shared" si="5"/>
        <v>1.3076923076923076E-2</v>
      </c>
      <c r="AF36" s="68">
        <f>'B5_NHA data 2011'!B36</f>
        <v>235000</v>
      </c>
      <c r="AG36" s="70">
        <f>'B5_NHA data 2011'!C36</f>
        <v>48</v>
      </c>
      <c r="AH36" s="68">
        <f>'B5_NHA data 2011'!D36</f>
        <v>222000</v>
      </c>
      <c r="AI36" s="71">
        <f>'B5_NHA data 2011'!E36</f>
        <v>40</v>
      </c>
      <c r="AJ36" s="68">
        <f>'B5_NHA data 2011'!F36</f>
        <v>249900</v>
      </c>
      <c r="AK36" s="70">
        <f>'B5_NHA data 2011'!G36</f>
        <v>8</v>
      </c>
      <c r="AL36" s="158">
        <f t="shared" si="6"/>
        <v>-2.0833333333333332E-2</v>
      </c>
      <c r="AM36" s="158">
        <f t="shared" si="7"/>
        <v>5.7142857142857141E-2</v>
      </c>
      <c r="AN36" s="158">
        <f t="shared" si="8"/>
        <v>-5.125284738041002E-2</v>
      </c>
      <c r="AP36" s="667">
        <f>'B5_NHA data 2012'!B36</f>
        <v>238000</v>
      </c>
      <c r="AQ36" s="70">
        <f>'B5_NHA data 2012'!C36</f>
        <v>41</v>
      </c>
      <c r="AR36" s="667">
        <f>'B5_NHA data 2012'!D36</f>
        <v>229000</v>
      </c>
      <c r="AS36" s="70">
        <f>'B5_NHA data 2012'!E36</f>
        <v>36</v>
      </c>
      <c r="AT36" s="667">
        <f>'B5_NHA data 2012'!F36</f>
        <v>267700</v>
      </c>
      <c r="AU36" s="70">
        <f>'B5_NHA data 2012'!G36</f>
        <v>5</v>
      </c>
      <c r="AV36" s="676">
        <f t="shared" si="9"/>
        <v>1.276595744680851E-2</v>
      </c>
      <c r="AW36" s="677">
        <f t="shared" si="10"/>
        <v>3.1531531531531529E-2</v>
      </c>
      <c r="AX36" s="158">
        <f t="shared" si="11"/>
        <v>7.1228491396558624E-2</v>
      </c>
      <c r="AZ36" s="667">
        <f>'B5_NHA data 2013'!B36</f>
        <v>0</v>
      </c>
      <c r="BA36" s="70">
        <f>'B5_NHA data 2013'!C36</f>
        <v>0</v>
      </c>
      <c r="BB36" s="667">
        <f>'B5_NHA data 2013'!D36</f>
        <v>0</v>
      </c>
      <c r="BC36" s="70">
        <f>'B5_NHA data 2013'!E36</f>
        <v>0</v>
      </c>
      <c r="BD36" s="667">
        <f>'B5_NHA data 2013'!F36</f>
        <v>0</v>
      </c>
      <c r="BE36" s="70">
        <f>'B5_NHA data 2013'!G36</f>
        <v>0</v>
      </c>
      <c r="BF36" s="676">
        <f t="shared" si="12"/>
        <v>-1</v>
      </c>
      <c r="BG36" s="677">
        <f t="shared" si="13"/>
        <v>-1</v>
      </c>
      <c r="BH36" s="158">
        <f t="shared" si="14"/>
        <v>-1</v>
      </c>
    </row>
    <row r="37" spans="1:60">
      <c r="A37" s="1" t="s">
        <v>42</v>
      </c>
      <c r="B37" s="68">
        <f>'B5_NHA data 2008'!B37</f>
        <v>200000</v>
      </c>
      <c r="C37" s="70">
        <f>'B5_NHA data 2008'!C37</f>
        <v>39</v>
      </c>
      <c r="D37" s="68">
        <f>'B5_NHA data 2008'!D37</f>
        <v>200000</v>
      </c>
      <c r="E37" s="71">
        <f>'B5_NHA data 2008'!E37</f>
        <v>35</v>
      </c>
      <c r="F37" s="68">
        <f>'B5_NHA data 2008'!F37</f>
        <v>164950</v>
      </c>
      <c r="G37" s="70">
        <f>'B5_NHA data 2008'!G37</f>
        <v>4</v>
      </c>
      <c r="H37" s="158">
        <f>(B37-'B5_NHA data 2007'!B37)/'B5_NHA data 2007'!B37</f>
        <v>-0.16666666666666666</v>
      </c>
      <c r="I37" s="158">
        <f>(D37-'B5_NHA data 2007'!D37)/'B5_NHA data 2007'!D37</f>
        <v>-6.9767441860465115E-2</v>
      </c>
      <c r="J37" s="158">
        <f>(F37-'B5_NHA data 2007'!F37)/'B5_NHA data 2007'!F37</f>
        <v>-0.45740131578947368</v>
      </c>
      <c r="L37" s="68">
        <f>'B5_NHA data 2009'!B37</f>
        <v>190000</v>
      </c>
      <c r="M37" s="70">
        <f>'B5_NHA data 2009'!C37</f>
        <v>60</v>
      </c>
      <c r="N37" s="68">
        <f>'B5_NHA data 2009'!D37</f>
        <v>190000</v>
      </c>
      <c r="O37" s="71">
        <f>'B5_NHA data 2009'!E37</f>
        <v>57</v>
      </c>
      <c r="P37" s="68">
        <f>'B5_NHA data 2009'!F37</f>
        <v>200000</v>
      </c>
      <c r="Q37" s="70">
        <f>'B5_NHA data 2009'!G37</f>
        <v>3</v>
      </c>
      <c r="R37" s="158">
        <f t="shared" si="0"/>
        <v>-0.05</v>
      </c>
      <c r="S37" s="158">
        <f t="shared" si="1"/>
        <v>-0.05</v>
      </c>
      <c r="T37" s="158">
        <f t="shared" si="2"/>
        <v>0.21248863291906639</v>
      </c>
      <c r="V37" s="68">
        <f>'B5_NHA data 2010'!B37</f>
        <v>188000</v>
      </c>
      <c r="W37" s="70">
        <f>'B5_NHA data 2010'!C37</f>
        <v>39</v>
      </c>
      <c r="X37" s="68">
        <f>'B5_NHA data 2010'!D37</f>
        <v>188000</v>
      </c>
      <c r="Y37" s="71">
        <f>'B5_NHA data 2010'!E37</f>
        <v>39</v>
      </c>
      <c r="Z37" s="68" t="str">
        <f>'B5_NHA data 2010'!F37</f>
        <v>n/a</v>
      </c>
      <c r="AA37" s="70" t="str">
        <f>'B5_NHA data 2010'!G37</f>
        <v>n/a</v>
      </c>
      <c r="AB37" s="415">
        <f t="shared" si="3"/>
        <v>-1.0526315789473684E-2</v>
      </c>
      <c r="AC37" s="415">
        <f t="shared" si="4"/>
        <v>-1.0526315789473684E-2</v>
      </c>
      <c r="AD37" s="418" t="s">
        <v>147</v>
      </c>
      <c r="AF37" s="68">
        <f>'B5_NHA data 2011'!B37</f>
        <v>207900</v>
      </c>
      <c r="AG37" s="70">
        <f>'B5_NHA data 2011'!C37</f>
        <v>52</v>
      </c>
      <c r="AH37" s="68">
        <f>'B5_NHA data 2011'!D37</f>
        <v>208000</v>
      </c>
      <c r="AI37" s="71">
        <f>'B5_NHA data 2011'!E37</f>
        <v>49</v>
      </c>
      <c r="AJ37" s="68">
        <f>'B5_NHA data 2011'!F37</f>
        <v>190000</v>
      </c>
      <c r="AK37" s="70">
        <f>'B5_NHA data 2011'!G37</f>
        <v>3</v>
      </c>
      <c r="AL37" s="158">
        <f t="shared" si="6"/>
        <v>0.10585106382978723</v>
      </c>
      <c r="AM37" s="158">
        <f t="shared" si="7"/>
        <v>0.10638297872340426</v>
      </c>
      <c r="AN37" s="158">
        <v>1</v>
      </c>
      <c r="AP37" s="667">
        <f>'B5_NHA data 2012'!B37</f>
        <v>205000</v>
      </c>
      <c r="AQ37" s="70">
        <f>'B5_NHA data 2012'!C37</f>
        <v>59</v>
      </c>
      <c r="AR37" s="667">
        <f>'B5_NHA data 2012'!D37</f>
        <v>205000</v>
      </c>
      <c r="AS37" s="70">
        <f>'B5_NHA data 2012'!E37</f>
        <v>58</v>
      </c>
      <c r="AT37" s="667">
        <f>'B5_NHA data 2012'!F37</f>
        <v>159900</v>
      </c>
      <c r="AU37" s="70">
        <f>'B5_NHA data 2012'!G37</f>
        <v>1</v>
      </c>
      <c r="AV37" s="676">
        <f t="shared" si="9"/>
        <v>-1.3949013949013949E-2</v>
      </c>
      <c r="AW37" s="677">
        <f t="shared" si="10"/>
        <v>-1.4423076923076924E-2</v>
      </c>
      <c r="AX37" s="158">
        <f t="shared" si="11"/>
        <v>-0.15842105263157893</v>
      </c>
      <c r="AZ37" s="667">
        <f>'B5_NHA data 2013'!B37</f>
        <v>0</v>
      </c>
      <c r="BA37" s="70">
        <f>'B5_NHA data 2013'!C37</f>
        <v>0</v>
      </c>
      <c r="BB37" s="667">
        <f>'B5_NHA data 2013'!D37</f>
        <v>0</v>
      </c>
      <c r="BC37" s="70">
        <f>'B5_NHA data 2013'!E37</f>
        <v>0</v>
      </c>
      <c r="BD37" s="667">
        <f>'B5_NHA data 2013'!F37</f>
        <v>0</v>
      </c>
      <c r="BE37" s="70">
        <f>'B5_NHA data 2013'!G37</f>
        <v>0</v>
      </c>
      <c r="BF37" s="676">
        <f t="shared" si="12"/>
        <v>-1</v>
      </c>
      <c r="BG37" s="677">
        <f t="shared" si="13"/>
        <v>-1</v>
      </c>
      <c r="BH37" s="158">
        <f t="shared" si="14"/>
        <v>-1</v>
      </c>
    </row>
    <row r="38" spans="1:60">
      <c r="A38" s="1" t="s">
        <v>44</v>
      </c>
      <c r="B38" s="68">
        <f>'B5_NHA data 2008'!B38</f>
        <v>234900</v>
      </c>
      <c r="C38" s="70">
        <f>'B5_NHA data 2008'!C38</f>
        <v>87</v>
      </c>
      <c r="D38" s="68">
        <f>'B5_NHA data 2008'!D38</f>
        <v>214900</v>
      </c>
      <c r="E38" s="71">
        <f>'B5_NHA data 2008'!E38</f>
        <v>61</v>
      </c>
      <c r="F38" s="68">
        <f>'B5_NHA data 2008'!F38</f>
        <v>290455</v>
      </c>
      <c r="G38" s="70">
        <f>'B5_NHA data 2008'!G38</f>
        <v>26</v>
      </c>
      <c r="H38" s="158">
        <f>(B38-'B5_NHA data 2007'!B38)/'B5_NHA data 2007'!B38</f>
        <v>0</v>
      </c>
      <c r="I38" s="158">
        <f>(D38-'B5_NHA data 2007'!D38)/'B5_NHA data 2007'!D38</f>
        <v>-4.4888888888888888E-2</v>
      </c>
      <c r="J38" s="158">
        <f>(F38-'B5_NHA data 2007'!F38)/'B5_NHA data 2007'!F38</f>
        <v>0.21073363901625677</v>
      </c>
      <c r="L38" s="68">
        <f>'B5_NHA data 2009'!B38</f>
        <v>198000</v>
      </c>
      <c r="M38" s="70">
        <f>'B5_NHA data 2009'!C38</f>
        <v>133</v>
      </c>
      <c r="N38" s="68">
        <f>'B5_NHA data 2009'!D38</f>
        <v>180000</v>
      </c>
      <c r="O38" s="71">
        <f>'B5_NHA data 2009'!E38</f>
        <v>102</v>
      </c>
      <c r="P38" s="68">
        <f>'B5_NHA data 2009'!F38</f>
        <v>242800</v>
      </c>
      <c r="Q38" s="70">
        <f>'B5_NHA data 2009'!G38</f>
        <v>31</v>
      </c>
      <c r="R38" s="158">
        <f t="shared" si="0"/>
        <v>-0.15708812260536398</v>
      </c>
      <c r="S38" s="158">
        <f t="shared" si="1"/>
        <v>-0.16240111679851094</v>
      </c>
      <c r="T38" s="158">
        <f t="shared" si="2"/>
        <v>-0.16407016577438846</v>
      </c>
      <c r="V38" s="68">
        <f>'B5_NHA data 2010'!B38</f>
        <v>200000</v>
      </c>
      <c r="W38" s="70">
        <f>'B5_NHA data 2010'!C38</f>
        <v>118</v>
      </c>
      <c r="X38" s="68">
        <f>'B5_NHA data 2010'!D38</f>
        <v>192500</v>
      </c>
      <c r="Y38" s="71">
        <f>'B5_NHA data 2010'!E38</f>
        <v>99</v>
      </c>
      <c r="Z38" s="68">
        <f>'B5_NHA data 2010'!F38</f>
        <v>249000</v>
      </c>
      <c r="AA38" s="70">
        <f>'B5_NHA data 2010'!G38</f>
        <v>19</v>
      </c>
      <c r="AB38" s="415">
        <f t="shared" si="3"/>
        <v>1.0101010101010102E-2</v>
      </c>
      <c r="AC38" s="415">
        <f t="shared" si="4"/>
        <v>6.9444444444444448E-2</v>
      </c>
      <c r="AD38" s="415">
        <f t="shared" si="5"/>
        <v>2.5535420098846788E-2</v>
      </c>
      <c r="AF38" s="68">
        <f>'B5_NHA data 2011'!B38</f>
        <v>218000</v>
      </c>
      <c r="AG38" s="70">
        <f>'B5_NHA data 2011'!C38</f>
        <v>96</v>
      </c>
      <c r="AH38" s="68">
        <f>'B5_NHA data 2011'!D38</f>
        <v>200000</v>
      </c>
      <c r="AI38" s="71">
        <f>'B5_NHA data 2011'!E38</f>
        <v>79</v>
      </c>
      <c r="AJ38" s="68">
        <f>'B5_NHA data 2011'!F38</f>
        <v>224900</v>
      </c>
      <c r="AK38" s="70">
        <f>'B5_NHA data 2011'!G38</f>
        <v>17</v>
      </c>
      <c r="AL38" s="158">
        <f t="shared" si="6"/>
        <v>0.09</v>
      </c>
      <c r="AM38" s="158">
        <f t="shared" si="7"/>
        <v>3.896103896103896E-2</v>
      </c>
      <c r="AN38" s="158">
        <f t="shared" si="8"/>
        <v>-9.6787148594377509E-2</v>
      </c>
      <c r="AP38" s="667">
        <f>'B5_NHA data 2012'!B38</f>
        <v>179000</v>
      </c>
      <c r="AQ38" s="70">
        <f>'B5_NHA data 2012'!C38</f>
        <v>104</v>
      </c>
      <c r="AR38" s="667">
        <f>'B5_NHA data 2012'!D38</f>
        <v>175500</v>
      </c>
      <c r="AS38" s="70">
        <f>'B5_NHA data 2012'!E38</f>
        <v>93</v>
      </c>
      <c r="AT38" s="667">
        <f>'B5_NHA data 2012'!F38</f>
        <v>214900</v>
      </c>
      <c r="AU38" s="70">
        <f>'B5_NHA data 2012'!G38</f>
        <v>11</v>
      </c>
      <c r="AV38" s="676">
        <f t="shared" si="9"/>
        <v>-0.17889908256880735</v>
      </c>
      <c r="AW38" s="677">
        <f t="shared" si="10"/>
        <v>-0.1225</v>
      </c>
      <c r="AX38" s="158">
        <f t="shared" si="11"/>
        <v>-4.4464206313917294E-2</v>
      </c>
      <c r="AZ38" s="667">
        <f>'B5_NHA data 2013'!B38</f>
        <v>0</v>
      </c>
      <c r="BA38" s="70">
        <f>'B5_NHA data 2013'!C38</f>
        <v>0</v>
      </c>
      <c r="BB38" s="667">
        <f>'B5_NHA data 2013'!D38</f>
        <v>0</v>
      </c>
      <c r="BC38" s="70">
        <f>'B5_NHA data 2013'!E38</f>
        <v>0</v>
      </c>
      <c r="BD38" s="667">
        <f>'B5_NHA data 2013'!F38</f>
        <v>0</v>
      </c>
      <c r="BE38" s="70">
        <f>'B5_NHA data 2013'!G38</f>
        <v>0</v>
      </c>
      <c r="BF38" s="676">
        <f t="shared" si="12"/>
        <v>-1</v>
      </c>
      <c r="BG38" s="677">
        <f t="shared" si="13"/>
        <v>-1</v>
      </c>
      <c r="BH38" s="158">
        <f t="shared" si="14"/>
        <v>-1</v>
      </c>
    </row>
    <row r="39" spans="1:60">
      <c r="A39" s="1" t="s">
        <v>46</v>
      </c>
      <c r="B39" s="68">
        <f>'B5_NHA data 2008'!B39</f>
        <v>275000</v>
      </c>
      <c r="C39" s="70">
        <f>'B5_NHA data 2008'!C39</f>
        <v>52</v>
      </c>
      <c r="D39" s="68">
        <f>'B5_NHA data 2008'!D39</f>
        <v>275000</v>
      </c>
      <c r="E39" s="71">
        <f>'B5_NHA data 2008'!E39</f>
        <v>36</v>
      </c>
      <c r="F39" s="68">
        <f>'B5_NHA data 2008'!F39</f>
        <v>303500</v>
      </c>
      <c r="G39" s="70">
        <f>'B5_NHA data 2008'!G39</f>
        <v>16</v>
      </c>
      <c r="H39" s="158">
        <f>(B39-'B5_NHA data 2007'!B39)/'B5_NHA data 2007'!B39</f>
        <v>0</v>
      </c>
      <c r="I39" s="158">
        <f>(D39-'B5_NHA data 2007'!D39)/'B5_NHA data 2007'!D39</f>
        <v>1.8518518518518517E-2</v>
      </c>
      <c r="J39" s="158">
        <f>(F39-'B5_NHA data 2007'!F39)/'B5_NHA data 2007'!F39</f>
        <v>-0.1195293325829267</v>
      </c>
      <c r="L39" s="68">
        <f>'B5_NHA data 2009'!B39</f>
        <v>243000</v>
      </c>
      <c r="M39" s="70">
        <f>'B5_NHA data 2009'!C39</f>
        <v>67</v>
      </c>
      <c r="N39" s="68">
        <f>'B5_NHA data 2009'!D39</f>
        <v>232000</v>
      </c>
      <c r="O39" s="71">
        <f>'B5_NHA data 2009'!E39</f>
        <v>51</v>
      </c>
      <c r="P39" s="68">
        <f>'B5_NHA data 2009'!F39</f>
        <v>255900</v>
      </c>
      <c r="Q39" s="70">
        <f>'B5_NHA data 2009'!G39</f>
        <v>16</v>
      </c>
      <c r="R39" s="158">
        <f t="shared" si="0"/>
        <v>-0.11636363636363636</v>
      </c>
      <c r="S39" s="158">
        <f t="shared" si="1"/>
        <v>-0.15636363636363637</v>
      </c>
      <c r="T39" s="158">
        <f t="shared" si="2"/>
        <v>-0.15683690280065898</v>
      </c>
      <c r="V39" s="68">
        <f>'B5_NHA data 2010'!B39</f>
        <v>233500</v>
      </c>
      <c r="W39" s="70">
        <f>'B5_NHA data 2010'!C39</f>
        <v>80</v>
      </c>
      <c r="X39" s="68">
        <f>'B5_NHA data 2010'!D39</f>
        <v>218900</v>
      </c>
      <c r="Y39" s="71">
        <f>'B5_NHA data 2010'!E39</f>
        <v>52</v>
      </c>
      <c r="Z39" s="68">
        <f>'B5_NHA data 2010'!F39</f>
        <v>265000</v>
      </c>
      <c r="AA39" s="70">
        <f>'B5_NHA data 2010'!G39</f>
        <v>28</v>
      </c>
      <c r="AB39" s="415">
        <f t="shared" si="3"/>
        <v>-3.9094650205761319E-2</v>
      </c>
      <c r="AC39" s="415">
        <f t="shared" si="4"/>
        <v>-5.6465517241379312E-2</v>
      </c>
      <c r="AD39" s="415">
        <f t="shared" si="5"/>
        <v>3.5560765924189136E-2</v>
      </c>
      <c r="AF39" s="68">
        <f>'B5_NHA data 2011'!B39</f>
        <v>239000</v>
      </c>
      <c r="AG39" s="70">
        <f>'B5_NHA data 2011'!C39</f>
        <v>73</v>
      </c>
      <c r="AH39" s="68">
        <f>'B5_NHA data 2011'!D39</f>
        <v>199900</v>
      </c>
      <c r="AI39" s="71">
        <f>'B5_NHA data 2011'!E39</f>
        <v>48</v>
      </c>
      <c r="AJ39" s="68">
        <f>'B5_NHA data 2011'!F39</f>
        <v>273200</v>
      </c>
      <c r="AK39" s="70">
        <f>'B5_NHA data 2011'!G39</f>
        <v>25</v>
      </c>
      <c r="AL39" s="158">
        <f t="shared" si="6"/>
        <v>2.3554603854389723E-2</v>
      </c>
      <c r="AM39" s="158">
        <f t="shared" si="7"/>
        <v>-8.6797624486066691E-2</v>
      </c>
      <c r="AN39" s="158">
        <f t="shared" si="8"/>
        <v>3.0943396226415093E-2</v>
      </c>
      <c r="AP39" s="667">
        <f>'B5_NHA data 2012'!B39</f>
        <v>229900</v>
      </c>
      <c r="AQ39" s="70">
        <f>'B5_NHA data 2012'!C39</f>
        <v>74</v>
      </c>
      <c r="AR39" s="667">
        <f>'B5_NHA data 2012'!D39</f>
        <v>215000</v>
      </c>
      <c r="AS39" s="70">
        <f>'B5_NHA data 2012'!E39</f>
        <v>54</v>
      </c>
      <c r="AT39" s="667">
        <f>'B5_NHA data 2012'!F39</f>
        <v>279933</v>
      </c>
      <c r="AU39" s="70">
        <f>'B5_NHA data 2012'!G39</f>
        <v>20</v>
      </c>
      <c r="AV39" s="676">
        <f t="shared" si="9"/>
        <v>-3.8075313807531382E-2</v>
      </c>
      <c r="AW39" s="677">
        <f t="shared" si="10"/>
        <v>7.5537768884442219E-2</v>
      </c>
      <c r="AX39" s="158">
        <f t="shared" si="11"/>
        <v>2.4644948755490483E-2</v>
      </c>
      <c r="AZ39" s="667">
        <f>'B5_NHA data 2013'!B39</f>
        <v>0</v>
      </c>
      <c r="BA39" s="70">
        <f>'B5_NHA data 2013'!C39</f>
        <v>0</v>
      </c>
      <c r="BB39" s="667">
        <f>'B5_NHA data 2013'!D39</f>
        <v>0</v>
      </c>
      <c r="BC39" s="70">
        <f>'B5_NHA data 2013'!E39</f>
        <v>0</v>
      </c>
      <c r="BD39" s="667">
        <f>'B5_NHA data 2013'!F39</f>
        <v>0</v>
      </c>
      <c r="BE39" s="70">
        <f>'B5_NHA data 2013'!G39</f>
        <v>0</v>
      </c>
      <c r="BF39" s="676">
        <f t="shared" si="12"/>
        <v>-1</v>
      </c>
      <c r="BG39" s="677">
        <f t="shared" si="13"/>
        <v>-1</v>
      </c>
      <c r="BH39" s="158">
        <f t="shared" si="14"/>
        <v>-1</v>
      </c>
    </row>
    <row r="40" spans="1:60" s="640" customFormat="1">
      <c r="A40" s="635" t="s">
        <v>50</v>
      </c>
      <c r="B40" s="636">
        <f>'B5_NHA data 2008'!B40</f>
        <v>265976.94483734085</v>
      </c>
      <c r="C40" s="637">
        <f>'B5_NHA data 2008'!C40</f>
        <v>707</v>
      </c>
      <c r="D40" s="636">
        <f>'B5_NHA data 2008'!D40</f>
        <v>263770.01284403668</v>
      </c>
      <c r="E40" s="638">
        <f>'B5_NHA data 2008'!E40</f>
        <v>545</v>
      </c>
      <c r="F40" s="636" t="e">
        <f>'B5_NHA data 2008'!F40</f>
        <v>#N/A</v>
      </c>
      <c r="G40" s="637" t="e">
        <f>'B5_NHA data 2008'!G40</f>
        <v>#N/A</v>
      </c>
      <c r="H40" s="639">
        <f>(B40-'B5_NHA data 2007'!B40)/'B5_NHA data 2007'!B40</f>
        <v>-8.6739318946030333E-2</v>
      </c>
      <c r="I40" s="639">
        <f>(D40-'B5_NHA data 2007'!D40)/'B5_NHA data 2007'!D40</f>
        <v>-8.4569562173941473E-2</v>
      </c>
      <c r="J40" s="639" t="e">
        <f>(F40-'B5_NHA data 2007'!F40)/'B5_NHA data 2007'!F40</f>
        <v>#N/A</v>
      </c>
      <c r="L40" s="636">
        <f>'B5_NHA data 2009'!B40</f>
        <v>236073.6680327869</v>
      </c>
      <c r="M40" s="637">
        <f>'B5_NHA data 2009'!C40</f>
        <v>976</v>
      </c>
      <c r="N40" s="636">
        <f>'B5_NHA data 2009'!D40</f>
        <v>228015.03759398498</v>
      </c>
      <c r="O40" s="638">
        <f>'B5_NHA data 2009'!E40</f>
        <v>798</v>
      </c>
      <c r="P40" s="636">
        <f>'B5_NHA data 2009'!F40</f>
        <v>259448.93258426967</v>
      </c>
      <c r="Q40" s="637">
        <f>'B5_NHA data 2009'!G40</f>
        <v>178</v>
      </c>
      <c r="R40" s="641">
        <f t="shared" si="0"/>
        <v>-0.11242807839168696</v>
      </c>
      <c r="S40" s="641">
        <f t="shared" si="1"/>
        <v>-0.13555360165673228</v>
      </c>
      <c r="T40" s="642">
        <f>(P39-F39)/F39</f>
        <v>-0.15683690280065898</v>
      </c>
      <c r="V40" s="636">
        <f>'B5_NHA data 2010'!B40</f>
        <v>237126.70857142858</v>
      </c>
      <c r="W40" s="637">
        <f>'B5_NHA data 2010'!C40</f>
        <v>875</v>
      </c>
      <c r="X40" s="636">
        <f>'B5_NHA data 2010'!D40</f>
        <v>231004.72222222222</v>
      </c>
      <c r="Y40" s="638">
        <f>'B5_NHA data 2010'!E40</f>
        <v>720</v>
      </c>
      <c r="Z40" s="636">
        <f>'B5_NHA data 2010'!F40</f>
        <v>265830.67096774193</v>
      </c>
      <c r="AA40" s="637">
        <f>'B5_NHA data 2010'!G40</f>
        <v>155</v>
      </c>
      <c r="AB40" s="641">
        <f t="shared" si="3"/>
        <v>4.4606437787692256E-3</v>
      </c>
      <c r="AC40" s="641">
        <f t="shared" si="4"/>
        <v>1.3111787098712432E-2</v>
      </c>
      <c r="AD40" s="641">
        <f>(Z40-P40)/P40</f>
        <v>2.4597281322016818E-2</v>
      </c>
      <c r="AF40" s="636">
        <f>'B5_NHA data 2011'!B40</f>
        <v>239175.75431034484</v>
      </c>
      <c r="AG40" s="637">
        <f>'B5_NHA data 2011'!C40</f>
        <v>928</v>
      </c>
      <c r="AH40" s="636">
        <f>'B5_NHA data 2011'!D40</f>
        <v>223312.8129205922</v>
      </c>
      <c r="AI40" s="638">
        <f>'B5_NHA data 2011'!E40</f>
        <v>743</v>
      </c>
      <c r="AJ40" s="636">
        <f>'B5_NHA data 2011'!F40</f>
        <v>264644.63387978141</v>
      </c>
      <c r="AK40" s="637">
        <f>'B5_NHA data 2011'!G40</f>
        <v>183</v>
      </c>
      <c r="AL40" s="641">
        <f t="shared" si="6"/>
        <v>8.641142751319544E-3</v>
      </c>
      <c r="AM40" s="641">
        <f t="shared" si="7"/>
        <v>-3.3297627977624394E-2</v>
      </c>
      <c r="AN40" s="641">
        <f t="shared" si="8"/>
        <v>-4.4616262060461842E-3</v>
      </c>
      <c r="AP40" s="672">
        <f>'B5_NHA data 2012'!B40</f>
        <v>236549.24489795917</v>
      </c>
      <c r="AQ40" s="637">
        <f>'B5_NHA data 2012'!C40</f>
        <v>980</v>
      </c>
      <c r="AR40" s="672">
        <f>'B5_NHA data 2012'!D40</f>
        <v>230737.9480840544</v>
      </c>
      <c r="AS40" s="637">
        <f>'B5_NHA data 2012'!E40</f>
        <v>809</v>
      </c>
      <c r="AT40" s="672">
        <f>'B5_NHA data 2012'!F40</f>
        <v>277692.80701754388</v>
      </c>
      <c r="AU40" s="637">
        <f>'B5_NHA data 2012'!G40</f>
        <v>171</v>
      </c>
      <c r="AV40" s="678">
        <f t="shared" si="9"/>
        <v>-1.0981503622552041E-2</v>
      </c>
      <c r="AW40" s="679">
        <f t="shared" si="10"/>
        <v>3.3249928951020379E-2</v>
      </c>
      <c r="AX40" s="641">
        <f t="shared" si="11"/>
        <v>4.9304506751078829E-2</v>
      </c>
      <c r="AZ40" s="672" t="e">
        <f>'B5_NHA data 2013'!B40</f>
        <v>#DIV/0!</v>
      </c>
      <c r="BA40" s="637">
        <f>'B5_NHA data 2013'!C40</f>
        <v>0</v>
      </c>
      <c r="BB40" s="672" t="e">
        <f>'B5_NHA data 2013'!D40</f>
        <v>#DIV/0!</v>
      </c>
      <c r="BC40" s="637">
        <f>'B5_NHA data 2013'!E40</f>
        <v>0</v>
      </c>
      <c r="BD40" s="672" t="e">
        <f>'B5_NHA data 2013'!F40</f>
        <v>#DIV/0!</v>
      </c>
      <c r="BE40" s="637">
        <f>'B5_NHA data 2013'!G40</f>
        <v>0</v>
      </c>
      <c r="BF40" s="678" t="e">
        <f t="shared" si="12"/>
        <v>#DIV/0!</v>
      </c>
      <c r="BG40" s="679" t="e">
        <f t="shared" si="13"/>
        <v>#DIV/0!</v>
      </c>
      <c r="BH40" s="641" t="e">
        <f t="shared" si="14"/>
        <v>#DIV/0!</v>
      </c>
    </row>
    <row r="41" spans="1:60">
      <c r="A41" s="1" t="s">
        <v>28</v>
      </c>
      <c r="B41" s="68">
        <f>'B5_NHA data 2008'!B41</f>
        <v>215000</v>
      </c>
      <c r="C41" s="70">
        <f>'B5_NHA data 2008'!C41</f>
        <v>226</v>
      </c>
      <c r="D41" s="68">
        <f>'B5_NHA data 2008'!D41</f>
        <v>212400</v>
      </c>
      <c r="E41" s="71">
        <f>'B5_NHA data 2008'!E41</f>
        <v>201</v>
      </c>
      <c r="F41" s="68">
        <f>'B5_NHA data 2008'!F41</f>
        <v>328650</v>
      </c>
      <c r="G41" s="70">
        <f>'B5_NHA data 2008'!G41</f>
        <v>25</v>
      </c>
      <c r="H41" s="158">
        <f>(B41-'B5_NHA data 2007'!B41)/'B5_NHA data 2007'!B41</f>
        <v>-5.6603773584905662E-2</v>
      </c>
      <c r="I41" s="158">
        <f>(D41-'B5_NHA data 2007'!D41)/'B5_NHA data 2007'!D41</f>
        <v>-7.6521739130434779E-2</v>
      </c>
      <c r="J41" s="158">
        <f>(F41-'B5_NHA data 2007'!F41)/'B5_NHA data 2007'!F41</f>
        <v>0.51871534195933455</v>
      </c>
      <c r="L41" s="68">
        <f>'B5_NHA data 2009'!B41</f>
        <v>189360</v>
      </c>
      <c r="M41" s="70">
        <f>'B5_NHA data 2009'!C41</f>
        <v>276</v>
      </c>
      <c r="N41" s="68">
        <f>'B5_NHA data 2009'!D41</f>
        <v>185000</v>
      </c>
      <c r="O41" s="71">
        <f>'B5_NHA data 2009'!E41</f>
        <v>253</v>
      </c>
      <c r="P41" s="68">
        <f>'B5_NHA data 2009'!F41</f>
        <v>242000</v>
      </c>
      <c r="Q41" s="70">
        <f>'B5_NHA data 2009'!G41</f>
        <v>23</v>
      </c>
      <c r="R41" s="158">
        <f t="shared" si="0"/>
        <v>-0.11925581395348837</v>
      </c>
      <c r="S41" s="158">
        <f t="shared" si="1"/>
        <v>-0.12900188323917136</v>
      </c>
      <c r="T41" s="158">
        <f t="shared" si="2"/>
        <v>-0.26365434352654799</v>
      </c>
      <c r="V41" s="68">
        <f>'B5_NHA data 2010'!B41</f>
        <v>190000</v>
      </c>
      <c r="W41" s="70">
        <f>'B5_NHA data 2010'!C41</f>
        <v>255</v>
      </c>
      <c r="X41" s="68">
        <f>'B5_NHA data 2010'!D41</f>
        <v>189900</v>
      </c>
      <c r="Y41" s="71">
        <f>'B5_NHA data 2010'!E41</f>
        <v>240</v>
      </c>
      <c r="Z41" s="68">
        <f>'B5_NHA data 2010'!F41</f>
        <v>239900</v>
      </c>
      <c r="AA41" s="70">
        <f>'B5_NHA data 2010'!G41</f>
        <v>15</v>
      </c>
      <c r="AB41" s="415">
        <f t="shared" si="3"/>
        <v>3.3798056611744824E-3</v>
      </c>
      <c r="AC41" s="415">
        <f t="shared" si="4"/>
        <v>2.6486486486486487E-2</v>
      </c>
      <c r="AD41" s="415">
        <f t="shared" si="5"/>
        <v>-8.677685950413223E-3</v>
      </c>
      <c r="AF41" s="68">
        <f>'B5_NHA data 2011'!B41</f>
        <v>183900</v>
      </c>
      <c r="AG41" s="70">
        <f>'B5_NHA data 2011'!C41</f>
        <v>236</v>
      </c>
      <c r="AH41" s="68">
        <f>'B5_NHA data 2011'!D41</f>
        <v>180000</v>
      </c>
      <c r="AI41" s="71">
        <f>'B5_NHA data 2011'!E41</f>
        <v>214</v>
      </c>
      <c r="AJ41" s="68">
        <f>'B5_NHA data 2011'!F41</f>
        <v>265000</v>
      </c>
      <c r="AK41" s="70">
        <f>'B5_NHA data 2011'!G41</f>
        <v>22</v>
      </c>
      <c r="AL41" s="158">
        <f t="shared" si="6"/>
        <v>-3.2105263157894734E-2</v>
      </c>
      <c r="AM41" s="158">
        <f t="shared" si="7"/>
        <v>-5.2132701421800945E-2</v>
      </c>
      <c r="AN41" s="158">
        <f t="shared" si="8"/>
        <v>0.10462692788661943</v>
      </c>
      <c r="AP41" s="667">
        <f>'B5_NHA data 2012'!B41</f>
        <v>197000</v>
      </c>
      <c r="AQ41" s="70">
        <f>'B5_NHA data 2012'!C41</f>
        <v>303</v>
      </c>
      <c r="AR41" s="667">
        <f>'B5_NHA data 2012'!D41</f>
        <v>195000</v>
      </c>
      <c r="AS41" s="70">
        <f>'B5_NHA data 2012'!E41</f>
        <v>276</v>
      </c>
      <c r="AT41" s="667">
        <f>'B5_NHA data 2012'!F41</f>
        <v>250000</v>
      </c>
      <c r="AU41" s="70">
        <f>'B5_NHA data 2012'!G41</f>
        <v>27</v>
      </c>
      <c r="AV41" s="676">
        <f t="shared" si="9"/>
        <v>7.1234366503534527E-2</v>
      </c>
      <c r="AW41" s="677">
        <f t="shared" si="10"/>
        <v>8.3333333333333329E-2</v>
      </c>
      <c r="AX41" s="158">
        <f t="shared" si="11"/>
        <v>-5.6603773584905662E-2</v>
      </c>
      <c r="AZ41" s="667">
        <f>'B5_NHA data 2013'!B41</f>
        <v>0</v>
      </c>
      <c r="BA41" s="70">
        <f>'B5_NHA data 2013'!C41</f>
        <v>0</v>
      </c>
      <c r="BB41" s="667">
        <f>'B5_NHA data 2013'!D41</f>
        <v>0</v>
      </c>
      <c r="BC41" s="70">
        <f>'B5_NHA data 2013'!E41</f>
        <v>0</v>
      </c>
      <c r="BD41" s="667">
        <f>'B5_NHA data 2013'!F41</f>
        <v>0</v>
      </c>
      <c r="BE41" s="70">
        <f>'B5_NHA data 2013'!G41</f>
        <v>0</v>
      </c>
      <c r="BF41" s="676">
        <f t="shared" si="12"/>
        <v>-1</v>
      </c>
      <c r="BG41" s="677">
        <f t="shared" si="13"/>
        <v>-1</v>
      </c>
      <c r="BH41" s="158">
        <f t="shared" si="14"/>
        <v>-1</v>
      </c>
    </row>
    <row r="42" spans="1:60">
      <c r="A42" s="1" t="s">
        <v>120</v>
      </c>
      <c r="B42" s="68">
        <f>'B5_NHA data 2008'!B42</f>
        <v>263000</v>
      </c>
      <c r="C42" s="70">
        <f>'B5_NHA data 2008'!C42</f>
        <v>179</v>
      </c>
      <c r="D42" s="68">
        <f>'B5_NHA data 2008'!D42</f>
        <v>252000</v>
      </c>
      <c r="E42" s="71">
        <f>'B5_NHA data 2008'!E42</f>
        <v>151</v>
      </c>
      <c r="F42" s="68">
        <f>'B5_NHA data 2008'!F42</f>
        <v>303400</v>
      </c>
      <c r="G42" s="70">
        <f>'B5_NHA data 2008'!G42</f>
        <v>28</v>
      </c>
      <c r="H42" s="158" t="s">
        <v>147</v>
      </c>
      <c r="I42" s="158" t="s">
        <v>147</v>
      </c>
      <c r="J42" s="158" t="s">
        <v>147</v>
      </c>
      <c r="L42" s="68">
        <f>'B5_NHA data 2009'!B42</f>
        <v>233000</v>
      </c>
      <c r="M42" s="70">
        <f>'B5_NHA data 2009'!C42</f>
        <v>239</v>
      </c>
      <c r="N42" s="68">
        <f>'B5_NHA data 2009'!D42</f>
        <v>225000</v>
      </c>
      <c r="O42" s="71">
        <f>'B5_NHA data 2009'!E42</f>
        <v>212</v>
      </c>
      <c r="P42" s="68">
        <f>'B5_NHA data 2009'!F42</f>
        <v>330900</v>
      </c>
      <c r="Q42" s="70">
        <f>'B5_NHA data 2009'!G42</f>
        <v>27</v>
      </c>
      <c r="R42" s="158">
        <f t="shared" si="0"/>
        <v>-0.11406844106463879</v>
      </c>
      <c r="S42" s="158">
        <f t="shared" si="1"/>
        <v>-0.10714285714285714</v>
      </c>
      <c r="T42" s="158">
        <f t="shared" si="2"/>
        <v>9.0639419907712585E-2</v>
      </c>
      <c r="V42" s="68">
        <f>'B5_NHA data 2010'!B42</f>
        <v>245000</v>
      </c>
      <c r="W42" s="70">
        <f>'B5_NHA data 2010'!C42</f>
        <v>205</v>
      </c>
      <c r="X42" s="68">
        <f>'B5_NHA data 2010'!D42</f>
        <v>235700</v>
      </c>
      <c r="Y42" s="71">
        <f>'B5_NHA data 2010'!E42</f>
        <v>175</v>
      </c>
      <c r="Z42" s="68">
        <f>'B5_NHA data 2010'!F42</f>
        <v>300933</v>
      </c>
      <c r="AA42" s="70">
        <f>'B5_NHA data 2010'!G42</f>
        <v>30</v>
      </c>
      <c r="AB42" s="415">
        <f t="shared" si="3"/>
        <v>5.1502145922746781E-2</v>
      </c>
      <c r="AC42" s="415">
        <f t="shared" si="4"/>
        <v>4.7555555555555552E-2</v>
      </c>
      <c r="AD42" s="415">
        <f t="shared" si="5"/>
        <v>-9.0562103354487763E-2</v>
      </c>
      <c r="AF42" s="68">
        <f>'B5_NHA data 2011'!B42</f>
        <v>224933</v>
      </c>
      <c r="AG42" s="70">
        <f>'B5_NHA data 2011'!C42</f>
        <v>188</v>
      </c>
      <c r="AH42" s="68">
        <f>'B5_NHA data 2011'!D42</f>
        <v>215000</v>
      </c>
      <c r="AI42" s="71">
        <f>'B5_NHA data 2011'!E42</f>
        <v>170</v>
      </c>
      <c r="AJ42" s="68">
        <f>'B5_NHA data 2011'!F42</f>
        <v>319900</v>
      </c>
      <c r="AK42" s="70">
        <f>'B5_NHA data 2011'!G42</f>
        <v>18</v>
      </c>
      <c r="AL42" s="158">
        <f t="shared" si="6"/>
        <v>-8.1906122448979587E-2</v>
      </c>
      <c r="AM42" s="158">
        <f t="shared" si="7"/>
        <v>-8.7823504454815446E-2</v>
      </c>
      <c r="AN42" s="158">
        <f t="shared" si="8"/>
        <v>6.3027318373192698E-2</v>
      </c>
      <c r="AP42" s="667">
        <f>'B5_NHA data 2012'!B42</f>
        <v>222000</v>
      </c>
      <c r="AQ42" s="70">
        <f>'B5_NHA data 2012'!C42</f>
        <v>214</v>
      </c>
      <c r="AR42" s="667">
        <f>'B5_NHA data 2012'!D42</f>
        <v>220000</v>
      </c>
      <c r="AS42" s="70">
        <f>'B5_NHA data 2012'!E42</f>
        <v>195</v>
      </c>
      <c r="AT42" s="667">
        <f>'B5_NHA data 2012'!F42</f>
        <v>299950</v>
      </c>
      <c r="AU42" s="70">
        <f>'B5_NHA data 2012'!G42</f>
        <v>19</v>
      </c>
      <c r="AV42" s="676">
        <f t="shared" si="9"/>
        <v>-1.3039438410548918E-2</v>
      </c>
      <c r="AW42" s="677">
        <f t="shared" si="10"/>
        <v>2.3255813953488372E-2</v>
      </c>
      <c r="AX42" s="158">
        <f t="shared" si="11"/>
        <v>-6.2363238512035013E-2</v>
      </c>
      <c r="AZ42" s="667">
        <f>'B5_NHA data 2013'!B42</f>
        <v>0</v>
      </c>
      <c r="BA42" s="70">
        <f>'B5_NHA data 2013'!C42</f>
        <v>0</v>
      </c>
      <c r="BB42" s="667">
        <f>'B5_NHA data 2013'!D42</f>
        <v>0</v>
      </c>
      <c r="BC42" s="70">
        <f>'B5_NHA data 2013'!E42</f>
        <v>0</v>
      </c>
      <c r="BD42" s="667">
        <f>'B5_NHA data 2013'!F42</f>
        <v>0</v>
      </c>
      <c r="BE42" s="70">
        <f>'B5_NHA data 2013'!G42</f>
        <v>0</v>
      </c>
      <c r="BF42" s="676">
        <f t="shared" si="12"/>
        <v>-1</v>
      </c>
      <c r="BG42" s="677">
        <f t="shared" si="13"/>
        <v>-1</v>
      </c>
      <c r="BH42" s="158">
        <f t="shared" si="14"/>
        <v>-1</v>
      </c>
    </row>
    <row r="43" spans="1:60">
      <c r="A43" s="1" t="s">
        <v>121</v>
      </c>
      <c r="B43" s="68">
        <f>'B5_NHA data 2008'!B43</f>
        <v>275000</v>
      </c>
      <c r="C43" s="70">
        <f>'B5_NHA data 2008'!C43</f>
        <v>58</v>
      </c>
      <c r="D43" s="68">
        <f>'B5_NHA data 2008'!D43</f>
        <v>269933</v>
      </c>
      <c r="E43" s="71">
        <f>'B5_NHA data 2008'!E43</f>
        <v>38</v>
      </c>
      <c r="F43" s="68">
        <f>'B5_NHA data 2008'!F43</f>
        <v>292000</v>
      </c>
      <c r="G43" s="70">
        <f>'B5_NHA data 2008'!G43</f>
        <v>20</v>
      </c>
      <c r="H43" s="158" t="s">
        <v>147</v>
      </c>
      <c r="I43" s="158" t="s">
        <v>147</v>
      </c>
      <c r="J43" s="158" t="s">
        <v>147</v>
      </c>
      <c r="L43" s="68">
        <f>'B5_NHA data 2009'!B43</f>
        <v>247500</v>
      </c>
      <c r="M43" s="70">
        <f>'B5_NHA data 2009'!C43</f>
        <v>89</v>
      </c>
      <c r="N43" s="68">
        <f>'B5_NHA data 2009'!D43</f>
        <v>247500</v>
      </c>
      <c r="O43" s="71">
        <f>'B5_NHA data 2009'!E43</f>
        <v>67</v>
      </c>
      <c r="P43" s="68">
        <f>'B5_NHA data 2009'!F43</f>
        <v>244933</v>
      </c>
      <c r="Q43" s="70">
        <f>'B5_NHA data 2009'!G43</f>
        <v>22</v>
      </c>
      <c r="R43" s="158">
        <f t="shared" si="0"/>
        <v>-0.1</v>
      </c>
      <c r="S43" s="158">
        <f t="shared" si="1"/>
        <v>-8.3105807737475598E-2</v>
      </c>
      <c r="T43" s="158">
        <f t="shared" si="2"/>
        <v>-0.16118835616438357</v>
      </c>
      <c r="V43" s="68">
        <f>'B5_NHA data 2010'!B43</f>
        <v>255000</v>
      </c>
      <c r="W43" s="70">
        <f>'B5_NHA data 2010'!C43</f>
        <v>67</v>
      </c>
      <c r="X43" s="68">
        <f>'B5_NHA data 2010'!D43</f>
        <v>253500</v>
      </c>
      <c r="Y43" s="71">
        <f>'B5_NHA data 2010'!E43</f>
        <v>55</v>
      </c>
      <c r="Z43" s="68">
        <f>'B5_NHA data 2010'!F43</f>
        <v>289075</v>
      </c>
      <c r="AA43" s="70">
        <f>'B5_NHA data 2010'!G43</f>
        <v>12</v>
      </c>
      <c r="AB43" s="415">
        <f t="shared" si="3"/>
        <v>3.0303030303030304E-2</v>
      </c>
      <c r="AC43" s="415">
        <f t="shared" si="4"/>
        <v>2.4242424242424242E-2</v>
      </c>
      <c r="AD43" s="415">
        <f t="shared" si="5"/>
        <v>0.1802207134195882</v>
      </c>
      <c r="AF43" s="68">
        <f>'B5_NHA data 2011'!B43</f>
        <v>243000</v>
      </c>
      <c r="AG43" s="70">
        <f>'B5_NHA data 2011'!C43</f>
        <v>69</v>
      </c>
      <c r="AH43" s="68">
        <f>'B5_NHA data 2011'!D43</f>
        <v>229900</v>
      </c>
      <c r="AI43" s="71">
        <f>'B5_NHA data 2011'!E43</f>
        <v>56</v>
      </c>
      <c r="AJ43" s="68">
        <f>'B5_NHA data 2011'!F43</f>
        <v>252533</v>
      </c>
      <c r="AK43" s="70">
        <f>'B5_NHA data 2011'!G43</f>
        <v>13</v>
      </c>
      <c r="AL43" s="158">
        <f t="shared" si="6"/>
        <v>-4.7058823529411764E-2</v>
      </c>
      <c r="AM43" s="158">
        <f t="shared" si="7"/>
        <v>-9.3096646942800787E-2</v>
      </c>
      <c r="AN43" s="158">
        <f t="shared" si="8"/>
        <v>-0.12641010118481363</v>
      </c>
      <c r="AP43" s="667">
        <f>'B5_NHA data 2012'!B43</f>
        <v>235000</v>
      </c>
      <c r="AQ43" s="70">
        <f>'B5_NHA data 2012'!C43</f>
        <v>83</v>
      </c>
      <c r="AR43" s="667">
        <f>'B5_NHA data 2012'!D43</f>
        <v>215000</v>
      </c>
      <c r="AS43" s="70">
        <f>'B5_NHA data 2012'!E43</f>
        <v>66</v>
      </c>
      <c r="AT43" s="667">
        <f>'B5_NHA data 2012'!F43</f>
        <v>283000</v>
      </c>
      <c r="AU43" s="70">
        <f>'B5_NHA data 2012'!G43</f>
        <v>17</v>
      </c>
      <c r="AV43" s="676">
        <f t="shared" si="9"/>
        <v>-3.292181069958848E-2</v>
      </c>
      <c r="AW43" s="677">
        <f t="shared" si="10"/>
        <v>-6.481078729882557E-2</v>
      </c>
      <c r="AX43" s="158">
        <f t="shared" si="11"/>
        <v>0.12064561859242158</v>
      </c>
      <c r="AZ43" s="667">
        <f>'B5_NHA data 2013'!B43</f>
        <v>0</v>
      </c>
      <c r="BA43" s="70">
        <f>'B5_NHA data 2013'!C43</f>
        <v>0</v>
      </c>
      <c r="BB43" s="667">
        <f>'B5_NHA data 2013'!D43</f>
        <v>0</v>
      </c>
      <c r="BC43" s="70">
        <f>'B5_NHA data 2013'!E43</f>
        <v>0</v>
      </c>
      <c r="BD43" s="667">
        <f>'B5_NHA data 2013'!F43</f>
        <v>0</v>
      </c>
      <c r="BE43" s="70">
        <f>'B5_NHA data 2013'!G43</f>
        <v>0</v>
      </c>
      <c r="BF43" s="676">
        <f t="shared" si="12"/>
        <v>-1</v>
      </c>
      <c r="BG43" s="677">
        <f t="shared" si="13"/>
        <v>-1</v>
      </c>
      <c r="BH43" s="158">
        <f t="shared" si="14"/>
        <v>-1</v>
      </c>
    </row>
    <row r="44" spans="1:60">
      <c r="A44" s="1" t="s">
        <v>8</v>
      </c>
      <c r="B44" s="68">
        <f>'B5_NHA data 2008'!B44</f>
        <v>277500</v>
      </c>
      <c r="C44" s="70">
        <f>'B5_NHA data 2008'!C44</f>
        <v>183</v>
      </c>
      <c r="D44" s="68">
        <f>'B5_NHA data 2008'!D44</f>
        <v>259000</v>
      </c>
      <c r="E44" s="71">
        <f>'B5_NHA data 2008'!E44</f>
        <v>135</v>
      </c>
      <c r="F44" s="68">
        <f>'B5_NHA data 2008'!F44</f>
        <v>382400</v>
      </c>
      <c r="G44" s="70">
        <f>'B5_NHA data 2008'!G44</f>
        <v>48</v>
      </c>
      <c r="H44" s="158">
        <f>(B44-'B5_NHA data 2007'!B44)/'B5_NHA data 2007'!B44</f>
        <v>-2.6315789473684209E-2</v>
      </c>
      <c r="I44" s="158">
        <f>(D44-'B5_NHA data 2007'!D44)/'B5_NHA data 2007'!D44</f>
        <v>-4.0740740740740744E-2</v>
      </c>
      <c r="J44" s="158">
        <f>(F44-'B5_NHA data 2007'!F44)/'B5_NHA data 2007'!F44</f>
        <v>0.14869330129167918</v>
      </c>
      <c r="L44" s="68">
        <f>'B5_NHA data 2009'!B44</f>
        <v>230000</v>
      </c>
      <c r="M44" s="70">
        <f>'B5_NHA data 2009'!C44</f>
        <v>207</v>
      </c>
      <c r="N44" s="68">
        <f>'B5_NHA data 2009'!D44</f>
        <v>215000</v>
      </c>
      <c r="O44" s="71">
        <f>'B5_NHA data 2009'!E44</f>
        <v>190</v>
      </c>
      <c r="P44" s="68">
        <f>'B5_NHA data 2009'!F44</f>
        <v>329867</v>
      </c>
      <c r="Q44" s="70">
        <f>'B5_NHA data 2009'!G44</f>
        <v>17</v>
      </c>
      <c r="R44" s="158">
        <f t="shared" si="0"/>
        <v>-0.17117117117117117</v>
      </c>
      <c r="S44" s="158">
        <f t="shared" si="1"/>
        <v>-0.16988416988416988</v>
      </c>
      <c r="T44" s="158">
        <f t="shared" si="2"/>
        <v>-0.1373770920502092</v>
      </c>
      <c r="V44" s="68">
        <f>'B5_NHA data 2010'!B44</f>
        <v>238000</v>
      </c>
      <c r="W44" s="70">
        <f>'B5_NHA data 2010'!C44</f>
        <v>187</v>
      </c>
      <c r="X44" s="68">
        <f>'B5_NHA data 2010'!D44</f>
        <v>220000</v>
      </c>
      <c r="Y44" s="71">
        <f>'B5_NHA data 2010'!E44</f>
        <v>170</v>
      </c>
      <c r="Z44" s="68">
        <f>'B5_NHA data 2010'!F44</f>
        <v>359900</v>
      </c>
      <c r="AA44" s="70">
        <f>'B5_NHA data 2010'!G44</f>
        <v>17</v>
      </c>
      <c r="AB44" s="415">
        <f t="shared" si="3"/>
        <v>3.4782608695652174E-2</v>
      </c>
      <c r="AC44" s="415">
        <f t="shared" si="4"/>
        <v>2.3255813953488372E-2</v>
      </c>
      <c r="AD44" s="415">
        <f t="shared" si="5"/>
        <v>9.104578511945724E-2</v>
      </c>
      <c r="AF44" s="68">
        <f>'B5_NHA data 2011'!B44</f>
        <v>229999</v>
      </c>
      <c r="AG44" s="70">
        <f>'B5_NHA data 2011'!C44</f>
        <v>194</v>
      </c>
      <c r="AH44" s="68">
        <f>'B5_NHA data 2011'!D44</f>
        <v>218000</v>
      </c>
      <c r="AI44" s="71">
        <f>'B5_NHA data 2011'!E44</f>
        <v>184</v>
      </c>
      <c r="AJ44" s="68">
        <f>'B5_NHA data 2011'!F44</f>
        <v>270000</v>
      </c>
      <c r="AK44" s="70">
        <f>'B5_NHA data 2011'!G44</f>
        <v>10</v>
      </c>
      <c r="AL44" s="158">
        <f t="shared" si="6"/>
        <v>-3.361764705882353E-2</v>
      </c>
      <c r="AM44" s="158">
        <f t="shared" si="7"/>
        <v>-9.0909090909090905E-3</v>
      </c>
      <c r="AN44" s="158">
        <f t="shared" si="8"/>
        <v>-0.24979160878021672</v>
      </c>
      <c r="AP44" s="667">
        <f>'B5_NHA data 2012'!B44</f>
        <v>235000</v>
      </c>
      <c r="AQ44" s="70">
        <f>'B5_NHA data 2012'!C44</f>
        <v>233</v>
      </c>
      <c r="AR44" s="667">
        <f>'B5_NHA data 2012'!D44</f>
        <v>220000</v>
      </c>
      <c r="AS44" s="70">
        <f>'B5_NHA data 2012'!E44</f>
        <v>207</v>
      </c>
      <c r="AT44" s="667">
        <f>'B5_NHA data 2012'!F44</f>
        <v>329900</v>
      </c>
      <c r="AU44" s="70">
        <f>'B5_NHA data 2012'!G44</f>
        <v>26</v>
      </c>
      <c r="AV44" s="676">
        <f t="shared" si="9"/>
        <v>2.17435727981426E-2</v>
      </c>
      <c r="AW44" s="677">
        <f t="shared" si="10"/>
        <v>9.1743119266055051E-3</v>
      </c>
      <c r="AX44" s="158">
        <f t="shared" si="11"/>
        <v>0.22185185185185186</v>
      </c>
      <c r="AZ44" s="667">
        <f>'B5_NHA data 2013'!B44</f>
        <v>0</v>
      </c>
      <c r="BA44" s="70">
        <f>'B5_NHA data 2013'!C44</f>
        <v>0</v>
      </c>
      <c r="BB44" s="667">
        <f>'B5_NHA data 2013'!D44</f>
        <v>0</v>
      </c>
      <c r="BC44" s="70">
        <f>'B5_NHA data 2013'!E44</f>
        <v>0</v>
      </c>
      <c r="BD44" s="667">
        <f>'B5_NHA data 2013'!F44</f>
        <v>0</v>
      </c>
      <c r="BE44" s="70">
        <f>'B5_NHA data 2013'!G44</f>
        <v>0</v>
      </c>
      <c r="BF44" s="676">
        <f t="shared" si="12"/>
        <v>-1</v>
      </c>
      <c r="BG44" s="677">
        <f t="shared" si="13"/>
        <v>-1</v>
      </c>
      <c r="BH44" s="158">
        <f t="shared" si="14"/>
        <v>-1</v>
      </c>
    </row>
    <row r="45" spans="1:60">
      <c r="A45" s="1" t="s">
        <v>122</v>
      </c>
      <c r="B45" s="68">
        <f>'B5_NHA data 2008'!B45</f>
        <v>225000</v>
      </c>
      <c r="C45" s="70">
        <f>'B5_NHA data 2008'!C45</f>
        <v>215</v>
      </c>
      <c r="D45" s="68">
        <f>'B5_NHA data 2008'!D45</f>
        <v>223000</v>
      </c>
      <c r="E45" s="71">
        <f>'B5_NHA data 2008'!E45</f>
        <v>203</v>
      </c>
      <c r="F45" s="68">
        <f>'B5_NHA data 2008'!F45</f>
        <v>320000</v>
      </c>
      <c r="G45" s="70">
        <f>'B5_NHA data 2008'!G45</f>
        <v>12</v>
      </c>
      <c r="H45" s="158" t="s">
        <v>147</v>
      </c>
      <c r="I45" s="158" t="s">
        <v>147</v>
      </c>
      <c r="J45" s="158" t="s">
        <v>147</v>
      </c>
      <c r="L45" s="68">
        <f>'B5_NHA data 2009'!B45</f>
        <v>205000</v>
      </c>
      <c r="M45" s="70">
        <f>'B5_NHA data 2009'!C45</f>
        <v>312</v>
      </c>
      <c r="N45" s="68">
        <f>'B5_NHA data 2009'!D45</f>
        <v>200000</v>
      </c>
      <c r="O45" s="71">
        <f>'B5_NHA data 2009'!E45</f>
        <v>281</v>
      </c>
      <c r="P45" s="68">
        <f>'B5_NHA data 2009'!F45</f>
        <v>347000</v>
      </c>
      <c r="Q45" s="70">
        <f>'B5_NHA data 2009'!G45</f>
        <v>31</v>
      </c>
      <c r="R45" s="158">
        <f t="shared" si="0"/>
        <v>-8.8888888888888892E-2</v>
      </c>
      <c r="S45" s="158">
        <f t="shared" si="1"/>
        <v>-0.1031390134529148</v>
      </c>
      <c r="T45" s="158">
        <f t="shared" si="2"/>
        <v>8.4375000000000006E-2</v>
      </c>
      <c r="V45" s="68">
        <f>'B5_NHA data 2010'!B45</f>
        <v>220000</v>
      </c>
      <c r="W45" s="70">
        <f>'B5_NHA data 2010'!C45</f>
        <v>268</v>
      </c>
      <c r="X45" s="68">
        <f>'B5_NHA data 2010'!D45</f>
        <v>219000</v>
      </c>
      <c r="Y45" s="71">
        <f>'B5_NHA data 2010'!E45</f>
        <v>259</v>
      </c>
      <c r="Z45" s="68">
        <f>'B5_NHA data 2010'!F45</f>
        <v>282533</v>
      </c>
      <c r="AA45" s="70">
        <f>'B5_NHA data 2010'!G45</f>
        <v>9</v>
      </c>
      <c r="AB45" s="415">
        <f t="shared" si="3"/>
        <v>7.3170731707317069E-2</v>
      </c>
      <c r="AC45" s="415">
        <f t="shared" si="4"/>
        <v>9.5000000000000001E-2</v>
      </c>
      <c r="AD45" s="415">
        <f t="shared" si="5"/>
        <v>-0.18578386167146974</v>
      </c>
      <c r="AF45" s="68">
        <f>'B5_NHA data 2011'!B45</f>
        <v>214000</v>
      </c>
      <c r="AG45" s="70">
        <f>'B5_NHA data 2011'!C45</f>
        <v>250</v>
      </c>
      <c r="AH45" s="68">
        <f>'B5_NHA data 2011'!D45</f>
        <v>210000</v>
      </c>
      <c r="AI45" s="71">
        <f>'B5_NHA data 2011'!E45</f>
        <v>233</v>
      </c>
      <c r="AJ45" s="68">
        <f>'B5_NHA data 2011'!F45</f>
        <v>318354</v>
      </c>
      <c r="AK45" s="70">
        <f>'B5_NHA data 2011'!G45</f>
        <v>17</v>
      </c>
      <c r="AL45" s="158">
        <f t="shared" si="6"/>
        <v>-2.7272727272727271E-2</v>
      </c>
      <c r="AM45" s="158">
        <f t="shared" si="7"/>
        <v>-4.1095890410958902E-2</v>
      </c>
      <c r="AN45" s="158">
        <f t="shared" si="8"/>
        <v>0.12678518969465513</v>
      </c>
      <c r="AP45" s="667">
        <f>'B5_NHA data 2012'!B45</f>
        <v>208500</v>
      </c>
      <c r="AQ45" s="70">
        <f>'B5_NHA data 2012'!C45</f>
        <v>347</v>
      </c>
      <c r="AR45" s="667">
        <f>'B5_NHA data 2012'!D45</f>
        <v>202500</v>
      </c>
      <c r="AS45" s="70">
        <f>'B5_NHA data 2012'!E45</f>
        <v>337</v>
      </c>
      <c r="AT45" s="667">
        <f>'B5_NHA data 2012'!F45</f>
        <v>279900</v>
      </c>
      <c r="AU45" s="70">
        <f>'B5_NHA data 2012'!G45</f>
        <v>10</v>
      </c>
      <c r="AV45" s="676">
        <f t="shared" si="9"/>
        <v>-2.5700934579439252E-2</v>
      </c>
      <c r="AW45" s="677">
        <f t="shared" si="10"/>
        <v>-3.5714285714285712E-2</v>
      </c>
      <c r="AX45" s="158">
        <f t="shared" si="11"/>
        <v>-0.12079006389114005</v>
      </c>
      <c r="AZ45" s="667">
        <f>'B5_NHA data 2013'!B45</f>
        <v>0</v>
      </c>
      <c r="BA45" s="70">
        <f>'B5_NHA data 2013'!C45</f>
        <v>0</v>
      </c>
      <c r="BB45" s="667">
        <f>'B5_NHA data 2013'!D45</f>
        <v>0</v>
      </c>
      <c r="BC45" s="70">
        <f>'B5_NHA data 2013'!E45</f>
        <v>0</v>
      </c>
      <c r="BD45" s="667">
        <f>'B5_NHA data 2013'!F45</f>
        <v>0</v>
      </c>
      <c r="BE45" s="70">
        <f>'B5_NHA data 2013'!G45</f>
        <v>0</v>
      </c>
      <c r="BF45" s="676">
        <f t="shared" si="12"/>
        <v>-1</v>
      </c>
      <c r="BG45" s="677">
        <f t="shared" si="13"/>
        <v>-1</v>
      </c>
      <c r="BH45" s="158">
        <f t="shared" si="14"/>
        <v>-1</v>
      </c>
    </row>
    <row r="46" spans="1:60">
      <c r="A46" s="1" t="s">
        <v>123</v>
      </c>
      <c r="B46" s="68">
        <f>'B5_NHA data 2008'!B46</f>
        <v>234900</v>
      </c>
      <c r="C46" s="70">
        <f>'B5_NHA data 2008'!C46</f>
        <v>579</v>
      </c>
      <c r="D46" s="68">
        <f>'B5_NHA data 2008'!D46</f>
        <v>227000</v>
      </c>
      <c r="E46" s="71">
        <f>'B5_NHA data 2008'!E46</f>
        <v>515</v>
      </c>
      <c r="F46" s="68">
        <f>'B5_NHA data 2008'!F46</f>
        <v>368000</v>
      </c>
      <c r="G46" s="70">
        <f>'B5_NHA data 2008'!G46</f>
        <v>64</v>
      </c>
      <c r="H46" s="158" t="s">
        <v>147</v>
      </c>
      <c r="I46" s="158" t="s">
        <v>147</v>
      </c>
      <c r="J46" s="158" t="s">
        <v>147</v>
      </c>
      <c r="L46" s="68">
        <f>'B5_NHA data 2009'!B46</f>
        <v>212900</v>
      </c>
      <c r="M46" s="70">
        <f>'B5_NHA data 2009'!C46</f>
        <v>776</v>
      </c>
      <c r="N46" s="68">
        <f>'B5_NHA data 2009'!D46</f>
        <v>205000</v>
      </c>
      <c r="O46" s="71">
        <f>'B5_NHA data 2009'!E46</f>
        <v>714</v>
      </c>
      <c r="P46" s="68">
        <f>'B5_NHA data 2009'!F46</f>
        <v>327000</v>
      </c>
      <c r="Q46" s="70">
        <f>'B5_NHA data 2009'!G46</f>
        <v>62</v>
      </c>
      <c r="R46" s="158">
        <f t="shared" si="0"/>
        <v>-9.3656875266070666E-2</v>
      </c>
      <c r="S46" s="158">
        <f t="shared" si="1"/>
        <v>-9.6916299559471369E-2</v>
      </c>
      <c r="T46" s="158">
        <f t="shared" si="2"/>
        <v>-0.11141304347826086</v>
      </c>
      <c r="V46" s="68">
        <f>'B5_NHA data 2010'!B46</f>
        <v>219900</v>
      </c>
      <c r="W46" s="70">
        <f>'B5_NHA data 2010'!C46</f>
        <v>617</v>
      </c>
      <c r="X46" s="68">
        <f>'B5_NHA data 2010'!D46</f>
        <v>210000</v>
      </c>
      <c r="Y46" s="71">
        <f>'B5_NHA data 2010'!E46</f>
        <v>572</v>
      </c>
      <c r="Z46" s="68">
        <f>'B5_NHA data 2010'!F46</f>
        <v>320000</v>
      </c>
      <c r="AA46" s="70">
        <f>'B5_NHA data 2010'!G46</f>
        <v>45</v>
      </c>
      <c r="AB46" s="415">
        <f t="shared" si="3"/>
        <v>3.2879286049788632E-2</v>
      </c>
      <c r="AC46" s="415">
        <f t="shared" si="4"/>
        <v>2.4390243902439025E-2</v>
      </c>
      <c r="AD46" s="415">
        <f t="shared" si="5"/>
        <v>-2.1406727828746176E-2</v>
      </c>
      <c r="AF46" s="68">
        <f>'B5_NHA data 2011'!B46</f>
        <v>210000</v>
      </c>
      <c r="AG46" s="70">
        <f>'B5_NHA data 2011'!C46</f>
        <v>557</v>
      </c>
      <c r="AH46" s="68">
        <f>'B5_NHA data 2011'!D46</f>
        <v>205000</v>
      </c>
      <c r="AI46" s="71">
        <f>'B5_NHA data 2011'!E46</f>
        <v>520</v>
      </c>
      <c r="AJ46" s="68">
        <f>'B5_NHA data 2011'!F46</f>
        <v>314000</v>
      </c>
      <c r="AK46" s="70">
        <f>'B5_NHA data 2011'!G46</f>
        <v>37</v>
      </c>
      <c r="AL46" s="158">
        <f t="shared" si="6"/>
        <v>-4.5020463847203276E-2</v>
      </c>
      <c r="AM46" s="158">
        <f t="shared" si="7"/>
        <v>-2.3809523809523808E-2</v>
      </c>
      <c r="AN46" s="158">
        <f t="shared" si="8"/>
        <v>-1.8749999999999999E-2</v>
      </c>
      <c r="AP46" s="667">
        <f>'B5_NHA data 2012'!B46</f>
        <v>193333</v>
      </c>
      <c r="AQ46" s="70">
        <f>'B5_NHA data 2012'!C46</f>
        <v>676</v>
      </c>
      <c r="AR46" s="667">
        <f>'B5_NHA data 2012'!D46</f>
        <v>190000</v>
      </c>
      <c r="AS46" s="70">
        <f>'B5_NHA data 2012'!E46</f>
        <v>633</v>
      </c>
      <c r="AT46" s="667">
        <f>'B5_NHA data 2012'!F46</f>
        <v>287000</v>
      </c>
      <c r="AU46" s="70">
        <f>'B5_NHA data 2012'!G46</f>
        <v>43</v>
      </c>
      <c r="AV46" s="676">
        <f t="shared" si="9"/>
        <v>-7.9366666666666669E-2</v>
      </c>
      <c r="AW46" s="677">
        <f t="shared" si="10"/>
        <v>-7.3170731707317069E-2</v>
      </c>
      <c r="AX46" s="158">
        <f t="shared" si="11"/>
        <v>-8.598726114649681E-2</v>
      </c>
      <c r="AZ46" s="667">
        <f>'B5_NHA data 2013'!B46</f>
        <v>0</v>
      </c>
      <c r="BA46" s="70">
        <f>'B5_NHA data 2013'!C46</f>
        <v>0</v>
      </c>
      <c r="BB46" s="667">
        <f>'B5_NHA data 2013'!D46</f>
        <v>0</v>
      </c>
      <c r="BC46" s="70">
        <f>'B5_NHA data 2013'!E46</f>
        <v>0</v>
      </c>
      <c r="BD46" s="667">
        <f>'B5_NHA data 2013'!F46</f>
        <v>0</v>
      </c>
      <c r="BE46" s="70">
        <f>'B5_NHA data 2013'!G46</f>
        <v>0</v>
      </c>
      <c r="BF46" s="676">
        <f t="shared" si="12"/>
        <v>-1</v>
      </c>
      <c r="BG46" s="677">
        <f t="shared" si="13"/>
        <v>-1</v>
      </c>
      <c r="BH46" s="158">
        <f t="shared" si="14"/>
        <v>-1</v>
      </c>
    </row>
    <row r="47" spans="1:60">
      <c r="A47" s="1" t="s">
        <v>124</v>
      </c>
      <c r="B47" s="68">
        <f>'B5_NHA data 2008'!B47</f>
        <v>352500</v>
      </c>
      <c r="C47" s="70">
        <f>'B5_NHA data 2008'!C47</f>
        <v>80</v>
      </c>
      <c r="D47" s="68">
        <f>'B5_NHA data 2008'!D47</f>
        <v>327450</v>
      </c>
      <c r="E47" s="71">
        <f>'B5_NHA data 2008'!E47</f>
        <v>56</v>
      </c>
      <c r="F47" s="68">
        <f>'B5_NHA data 2008'!F47</f>
        <v>399900</v>
      </c>
      <c r="G47" s="70">
        <f>'B5_NHA data 2008'!G47</f>
        <v>24</v>
      </c>
      <c r="H47" s="158" t="s">
        <v>147</v>
      </c>
      <c r="I47" s="158" t="s">
        <v>147</v>
      </c>
      <c r="J47" s="158" t="s">
        <v>147</v>
      </c>
      <c r="L47" s="68">
        <f>'B5_NHA data 2009'!B47</f>
        <v>305000</v>
      </c>
      <c r="M47" s="70">
        <f>'B5_NHA data 2009'!C47</f>
        <v>105</v>
      </c>
      <c r="N47" s="68">
        <f>'B5_NHA data 2009'!D47</f>
        <v>285000</v>
      </c>
      <c r="O47" s="71">
        <f>'B5_NHA data 2009'!E47</f>
        <v>90</v>
      </c>
      <c r="P47" s="68">
        <f>'B5_NHA data 2009'!F47</f>
        <v>375200</v>
      </c>
      <c r="Q47" s="70">
        <f>'B5_NHA data 2009'!G47</f>
        <v>15</v>
      </c>
      <c r="R47" s="158">
        <f t="shared" si="0"/>
        <v>-0.13475177304964539</v>
      </c>
      <c r="S47" s="158">
        <f t="shared" si="1"/>
        <v>-0.12963811268896014</v>
      </c>
      <c r="T47" s="158">
        <f t="shared" si="2"/>
        <v>-6.1765441360340088E-2</v>
      </c>
      <c r="V47" s="68">
        <f>'B5_NHA data 2010'!B47</f>
        <v>265000</v>
      </c>
      <c r="W47" s="70">
        <f>'B5_NHA data 2010'!C47</f>
        <v>94</v>
      </c>
      <c r="X47" s="68">
        <f>'B5_NHA data 2010'!D47</f>
        <v>273000</v>
      </c>
      <c r="Y47" s="71">
        <f>'B5_NHA data 2010'!E47</f>
        <v>63</v>
      </c>
      <c r="Z47" s="68">
        <f>'B5_NHA data 2010'!F47</f>
        <v>259900</v>
      </c>
      <c r="AA47" s="70">
        <f>'B5_NHA data 2010'!G47</f>
        <v>31</v>
      </c>
      <c r="AB47" s="415">
        <f t="shared" si="3"/>
        <v>-0.13114754098360656</v>
      </c>
      <c r="AC47" s="415">
        <f t="shared" si="4"/>
        <v>-4.2105263157894736E-2</v>
      </c>
      <c r="AD47" s="415">
        <f t="shared" si="5"/>
        <v>-0.30730277185501065</v>
      </c>
      <c r="AF47" s="68">
        <f>'B5_NHA data 2011'!B47</f>
        <v>262300</v>
      </c>
      <c r="AG47" s="70">
        <f>'B5_NHA data 2011'!C47</f>
        <v>93</v>
      </c>
      <c r="AH47" s="68">
        <f>'B5_NHA data 2011'!D47</f>
        <v>270000</v>
      </c>
      <c r="AI47" s="71">
        <f>'B5_NHA data 2011'!E47</f>
        <v>80</v>
      </c>
      <c r="AJ47" s="68">
        <f>'B5_NHA data 2011'!F47</f>
        <v>250000</v>
      </c>
      <c r="AK47" s="70">
        <f>'B5_NHA data 2011'!G47</f>
        <v>13</v>
      </c>
      <c r="AL47" s="158">
        <f t="shared" si="6"/>
        <v>-1.0188679245283019E-2</v>
      </c>
      <c r="AM47" s="158">
        <f t="shared" si="7"/>
        <v>-1.098901098901099E-2</v>
      </c>
      <c r="AN47" s="158">
        <f t="shared" si="8"/>
        <v>-3.8091573682185458E-2</v>
      </c>
      <c r="AP47" s="667">
        <f>'B5_NHA data 2012'!B47</f>
        <v>285000</v>
      </c>
      <c r="AQ47" s="70">
        <f>'B5_NHA data 2012'!C47</f>
        <v>111</v>
      </c>
      <c r="AR47" s="667">
        <f>'B5_NHA data 2012'!D47</f>
        <v>274900</v>
      </c>
      <c r="AS47" s="70">
        <f>'B5_NHA data 2012'!E47</f>
        <v>91</v>
      </c>
      <c r="AT47" s="667">
        <f>'B5_NHA data 2012'!F47</f>
        <v>330000</v>
      </c>
      <c r="AU47" s="70">
        <f>'B5_NHA data 2012'!G47</f>
        <v>20</v>
      </c>
      <c r="AV47" s="676">
        <f t="shared" si="9"/>
        <v>8.6542127335112462E-2</v>
      </c>
      <c r="AW47" s="677">
        <f t="shared" si="10"/>
        <v>1.8148148148148149E-2</v>
      </c>
      <c r="AX47" s="158">
        <f t="shared" si="11"/>
        <v>0.32</v>
      </c>
      <c r="AZ47" s="667">
        <f>'B5_NHA data 2013'!B47</f>
        <v>0</v>
      </c>
      <c r="BA47" s="70">
        <f>'B5_NHA data 2013'!C47</f>
        <v>0</v>
      </c>
      <c r="BB47" s="667">
        <f>'B5_NHA data 2013'!D47</f>
        <v>0</v>
      </c>
      <c r="BC47" s="70">
        <f>'B5_NHA data 2013'!E47</f>
        <v>0</v>
      </c>
      <c r="BD47" s="667">
        <f>'B5_NHA data 2013'!F47</f>
        <v>0</v>
      </c>
      <c r="BE47" s="70">
        <f>'B5_NHA data 2013'!G47</f>
        <v>0</v>
      </c>
      <c r="BF47" s="676">
        <f t="shared" si="12"/>
        <v>-1</v>
      </c>
      <c r="BG47" s="677">
        <f t="shared" si="13"/>
        <v>-1</v>
      </c>
      <c r="BH47" s="158">
        <f t="shared" si="14"/>
        <v>-1</v>
      </c>
    </row>
    <row r="48" spans="1:60">
      <c r="A48" s="1" t="s">
        <v>45</v>
      </c>
      <c r="B48" s="68">
        <f>'B5_NHA data 2008'!B48</f>
        <v>300000</v>
      </c>
      <c r="C48" s="70">
        <f>'B5_NHA data 2008'!C48</f>
        <v>129</v>
      </c>
      <c r="D48" s="68">
        <f>'B5_NHA data 2008'!D48</f>
        <v>292000</v>
      </c>
      <c r="E48" s="71">
        <f>'B5_NHA data 2008'!E48</f>
        <v>118</v>
      </c>
      <c r="F48" s="68">
        <f>'B5_NHA data 2008'!F48</f>
        <v>393000</v>
      </c>
      <c r="G48" s="70">
        <f>'B5_NHA data 2008'!G48</f>
        <v>11</v>
      </c>
      <c r="H48" s="158">
        <f>(B48-'B5_NHA data 2007'!B48)/'B5_NHA data 2007'!B48</f>
        <v>5.6338028169014086E-2</v>
      </c>
      <c r="I48" s="158">
        <f>(D48-'B5_NHA data 2007'!D48)/'B5_NHA data 2007'!D48</f>
        <v>4.6594982078853049E-2</v>
      </c>
      <c r="J48" s="158">
        <f>(F48-'B5_NHA data 2007'!F48)/'B5_NHA data 2007'!F48</f>
        <v>0.15622241835834069</v>
      </c>
      <c r="L48" s="68">
        <f>'B5_NHA data 2009'!B48</f>
        <v>240000</v>
      </c>
      <c r="M48" s="70">
        <f>'B5_NHA data 2009'!C48</f>
        <v>211</v>
      </c>
      <c r="N48" s="68">
        <f>'B5_NHA data 2009'!D48</f>
        <v>236000</v>
      </c>
      <c r="O48" s="71">
        <f>'B5_NHA data 2009'!E48</f>
        <v>189</v>
      </c>
      <c r="P48" s="68">
        <f>'B5_NHA data 2009'!F48</f>
        <v>270000</v>
      </c>
      <c r="Q48" s="70">
        <f>'B5_NHA data 2009'!G48</f>
        <v>22</v>
      </c>
      <c r="R48" s="158">
        <f t="shared" si="0"/>
        <v>-0.2</v>
      </c>
      <c r="S48" s="158">
        <f t="shared" si="1"/>
        <v>-0.19178082191780821</v>
      </c>
      <c r="T48" s="158">
        <f t="shared" si="2"/>
        <v>-0.31297709923664124</v>
      </c>
      <c r="V48" s="68">
        <f>'B5_NHA data 2010'!B48</f>
        <v>250000</v>
      </c>
      <c r="W48" s="70">
        <f>'B5_NHA data 2010'!C48</f>
        <v>175</v>
      </c>
      <c r="X48" s="68">
        <f>'B5_NHA data 2010'!D48</f>
        <v>249900</v>
      </c>
      <c r="Y48" s="71">
        <f>'B5_NHA data 2010'!E48</f>
        <v>164</v>
      </c>
      <c r="Z48" s="68">
        <f>'B5_NHA data 2010'!F48</f>
        <v>320000</v>
      </c>
      <c r="AA48" s="70">
        <f>'B5_NHA data 2010'!G48</f>
        <v>11</v>
      </c>
      <c r="AB48" s="415">
        <f t="shared" si="3"/>
        <v>4.1666666666666664E-2</v>
      </c>
      <c r="AC48" s="415">
        <f t="shared" si="4"/>
        <v>5.8898305084745764E-2</v>
      </c>
      <c r="AD48" s="415">
        <f t="shared" si="5"/>
        <v>0.18518518518518517</v>
      </c>
      <c r="AF48" s="68">
        <f>'B5_NHA data 2011'!B48</f>
        <v>239900</v>
      </c>
      <c r="AG48" s="70">
        <f>'B5_NHA data 2011'!C48</f>
        <v>202</v>
      </c>
      <c r="AH48" s="68">
        <f>'B5_NHA data 2011'!D48</f>
        <v>238000</v>
      </c>
      <c r="AI48" s="71">
        <f>'B5_NHA data 2011'!E48</f>
        <v>189</v>
      </c>
      <c r="AJ48" s="68">
        <f>'B5_NHA data 2011'!F48</f>
        <v>325000</v>
      </c>
      <c r="AK48" s="70">
        <f>'B5_NHA data 2011'!G48</f>
        <v>13</v>
      </c>
      <c r="AL48" s="158">
        <f t="shared" si="6"/>
        <v>-4.0399999999999998E-2</v>
      </c>
      <c r="AM48" s="158">
        <f t="shared" si="7"/>
        <v>-4.7619047619047616E-2</v>
      </c>
      <c r="AN48" s="158">
        <f t="shared" si="8"/>
        <v>1.5625E-2</v>
      </c>
      <c r="AP48" s="667">
        <f>'B5_NHA data 2012'!B48</f>
        <v>238000</v>
      </c>
      <c r="AQ48" s="70">
        <f>'B5_NHA data 2012'!C48</f>
        <v>226</v>
      </c>
      <c r="AR48" s="667">
        <f>'B5_NHA data 2012'!D48</f>
        <v>229300</v>
      </c>
      <c r="AS48" s="70">
        <f>'B5_NHA data 2012'!E48</f>
        <v>203</v>
      </c>
      <c r="AT48" s="667">
        <f>'B5_NHA data 2012'!F48</f>
        <v>305000</v>
      </c>
      <c r="AU48" s="70">
        <f>'B5_NHA data 2012'!G48</f>
        <v>23</v>
      </c>
      <c r="AV48" s="676">
        <f t="shared" si="9"/>
        <v>-7.919966652771988E-3</v>
      </c>
      <c r="AW48" s="677">
        <f t="shared" si="10"/>
        <v>-3.6554621848739498E-2</v>
      </c>
      <c r="AX48" s="158">
        <f t="shared" si="11"/>
        <v>-6.1538461538461542E-2</v>
      </c>
      <c r="AZ48" s="667">
        <f>'B5_NHA data 2013'!B48</f>
        <v>0</v>
      </c>
      <c r="BA48" s="70">
        <f>'B5_NHA data 2013'!C48</f>
        <v>0</v>
      </c>
      <c r="BB48" s="667">
        <f>'B5_NHA data 2013'!D48</f>
        <v>0</v>
      </c>
      <c r="BC48" s="70">
        <f>'B5_NHA data 2013'!E48</f>
        <v>0</v>
      </c>
      <c r="BD48" s="667">
        <f>'B5_NHA data 2013'!F48</f>
        <v>0</v>
      </c>
      <c r="BE48" s="70">
        <f>'B5_NHA data 2013'!G48</f>
        <v>0</v>
      </c>
      <c r="BF48" s="676">
        <f t="shared" si="12"/>
        <v>-1</v>
      </c>
      <c r="BG48" s="677">
        <f t="shared" si="13"/>
        <v>-1</v>
      </c>
      <c r="BH48" s="158">
        <f t="shared" si="14"/>
        <v>-1</v>
      </c>
    </row>
    <row r="49" spans="1:60">
      <c r="A49" s="1" t="s">
        <v>15</v>
      </c>
      <c r="B49" s="68">
        <f>'B5_NHA data 2008'!B49</f>
        <v>450000</v>
      </c>
      <c r="C49" s="70">
        <f>'B5_NHA data 2008'!C49</f>
        <v>123</v>
      </c>
      <c r="D49" s="68">
        <f>'B5_NHA data 2008'!D49</f>
        <v>421650</v>
      </c>
      <c r="E49" s="71">
        <f>'B5_NHA data 2008'!E49</f>
        <v>82</v>
      </c>
      <c r="F49" s="68">
        <f>'B5_NHA data 2008'!F49</f>
        <v>529900</v>
      </c>
      <c r="G49" s="70">
        <f>'B5_NHA data 2008'!G49</f>
        <v>41</v>
      </c>
      <c r="H49" s="158">
        <f>(B49-'B5_NHA data 2007'!B49)/'B5_NHA data 2007'!B49</f>
        <v>5.8823529411764705E-2</v>
      </c>
      <c r="I49" s="158">
        <f>(D49-'B5_NHA data 2007'!D49)/'B5_NHA data 2007'!D49</f>
        <v>0.10960526315789473</v>
      </c>
      <c r="J49" s="158">
        <f>(F49-'B5_NHA data 2007'!F49)/'B5_NHA data 2007'!F49</f>
        <v>3.1336482083460754E-4</v>
      </c>
      <c r="L49" s="68">
        <f>'B5_NHA data 2009'!B49</f>
        <v>350000</v>
      </c>
      <c r="M49" s="70">
        <f>'B5_NHA data 2009'!C49</f>
        <v>150</v>
      </c>
      <c r="N49" s="68">
        <f>'B5_NHA data 2009'!D49</f>
        <v>323000</v>
      </c>
      <c r="O49" s="71">
        <f>'B5_NHA data 2009'!E49</f>
        <v>124</v>
      </c>
      <c r="P49" s="68">
        <f>'B5_NHA data 2009'!F49</f>
        <v>500000</v>
      </c>
      <c r="Q49" s="70">
        <f>'B5_NHA data 2009'!G49</f>
        <v>26</v>
      </c>
      <c r="R49" s="158">
        <f t="shared" si="0"/>
        <v>-0.22222222222222221</v>
      </c>
      <c r="S49" s="158">
        <f t="shared" si="1"/>
        <v>-0.23396181667259575</v>
      </c>
      <c r="T49" s="158">
        <f t="shared" si="2"/>
        <v>-5.6425740705793544E-2</v>
      </c>
      <c r="V49" s="68">
        <f>'B5_NHA data 2010'!B49</f>
        <v>382000</v>
      </c>
      <c r="W49" s="70">
        <f>'B5_NHA data 2010'!C49</f>
        <v>179</v>
      </c>
      <c r="X49" s="68">
        <f>'B5_NHA data 2010'!D49</f>
        <v>371933</v>
      </c>
      <c r="Y49" s="71">
        <f>'B5_NHA data 2010'!E49</f>
        <v>142</v>
      </c>
      <c r="Z49" s="68">
        <f>'B5_NHA data 2010'!F49</f>
        <v>393485</v>
      </c>
      <c r="AA49" s="70">
        <f>'B5_NHA data 2010'!G49</f>
        <v>37</v>
      </c>
      <c r="AB49" s="415">
        <f t="shared" si="3"/>
        <v>9.1428571428571428E-2</v>
      </c>
      <c r="AC49" s="415">
        <f t="shared" si="4"/>
        <v>0.1514953560371517</v>
      </c>
      <c r="AD49" s="415">
        <f t="shared" si="5"/>
        <v>-0.21303</v>
      </c>
      <c r="AF49" s="68">
        <f>'B5_NHA data 2011'!B49</f>
        <v>360000</v>
      </c>
      <c r="AG49" s="70">
        <f>'B5_NHA data 2011'!C49</f>
        <v>175</v>
      </c>
      <c r="AH49" s="68">
        <f>'B5_NHA data 2011'!D49</f>
        <v>335000</v>
      </c>
      <c r="AI49" s="71">
        <f>'B5_NHA data 2011'!E49</f>
        <v>148</v>
      </c>
      <c r="AJ49" s="68">
        <f>'B5_NHA data 2011'!F49</f>
        <v>438000</v>
      </c>
      <c r="AK49" s="70">
        <f>'B5_NHA data 2011'!G49</f>
        <v>27</v>
      </c>
      <c r="AL49" s="158">
        <f t="shared" si="6"/>
        <v>-5.7591623036649213E-2</v>
      </c>
      <c r="AM49" s="158">
        <f t="shared" si="7"/>
        <v>-9.9300142767649008E-2</v>
      </c>
      <c r="AN49" s="158">
        <f t="shared" si="8"/>
        <v>0.11313010661143373</v>
      </c>
      <c r="AP49" s="667">
        <f>'B5_NHA data 2012'!B49</f>
        <v>360000</v>
      </c>
      <c r="AQ49" s="70">
        <f>'B5_NHA data 2012'!C49</f>
        <v>187</v>
      </c>
      <c r="AR49" s="667">
        <f>'B5_NHA data 2012'!D49</f>
        <v>359900</v>
      </c>
      <c r="AS49" s="70">
        <f>'B5_NHA data 2012'!E49</f>
        <v>157</v>
      </c>
      <c r="AT49" s="667">
        <f>'B5_NHA data 2012'!F49</f>
        <v>382333</v>
      </c>
      <c r="AU49" s="70">
        <f>'B5_NHA data 2012'!G49</f>
        <v>30</v>
      </c>
      <c r="AV49" s="676">
        <f t="shared" si="9"/>
        <v>0</v>
      </c>
      <c r="AW49" s="677">
        <f t="shared" si="10"/>
        <v>7.4328358208955225E-2</v>
      </c>
      <c r="AX49" s="158">
        <f t="shared" si="11"/>
        <v>-0.12709360730593608</v>
      </c>
      <c r="AZ49" s="667">
        <f>'B5_NHA data 2013'!B49</f>
        <v>0</v>
      </c>
      <c r="BA49" s="70">
        <f>'B5_NHA data 2013'!C49</f>
        <v>0</v>
      </c>
      <c r="BB49" s="667">
        <f>'B5_NHA data 2013'!D49</f>
        <v>0</v>
      </c>
      <c r="BC49" s="70">
        <f>'B5_NHA data 2013'!E49</f>
        <v>0</v>
      </c>
      <c r="BD49" s="667">
        <f>'B5_NHA data 2013'!F49</f>
        <v>0</v>
      </c>
      <c r="BE49" s="70">
        <f>'B5_NHA data 2013'!G49</f>
        <v>0</v>
      </c>
      <c r="BF49" s="676">
        <f t="shared" si="12"/>
        <v>-1</v>
      </c>
      <c r="BG49" s="677">
        <f t="shared" si="13"/>
        <v>-1</v>
      </c>
      <c r="BH49" s="158">
        <f t="shared" si="14"/>
        <v>-1</v>
      </c>
    </row>
    <row r="50" spans="1:60" s="640" customFormat="1">
      <c r="A50" s="635" t="s">
        <v>52</v>
      </c>
      <c r="B50" s="636">
        <f>'B5_NHA data 2008'!B50</f>
        <v>264690.51918735891</v>
      </c>
      <c r="C50" s="637">
        <f>'B5_NHA data 2008'!C50</f>
        <v>1772</v>
      </c>
      <c r="D50" s="636">
        <f>'B5_NHA data 2008'!D50</f>
        <v>250506.57371581055</v>
      </c>
      <c r="E50" s="638">
        <f>'B5_NHA data 2008'!E50</f>
        <v>1499</v>
      </c>
      <c r="F50" s="636">
        <f>'B5_NHA data 2008'!F50</f>
        <v>380751.46520146518</v>
      </c>
      <c r="G50" s="637">
        <f>'B5_NHA data 2008'!G50</f>
        <v>273</v>
      </c>
      <c r="H50" s="643">
        <f>(B50-'B5_NHA data 2007'!B50)/'B5_NHA data 2007'!B50</f>
        <v>-4.5554467439124273E-2</v>
      </c>
      <c r="I50" s="643">
        <f>(D50-'B5_NHA data 2007'!D50)/'B5_NHA data 2007'!D50</f>
        <v>-5.0773237204888619E-2</v>
      </c>
      <c r="J50" s="643">
        <f>(F50-'B5_NHA data 2007'!F50)/'B5_NHA data 2007'!F50</f>
        <v>8.5638269979061765E-2</v>
      </c>
      <c r="L50" s="636">
        <f>'B5_NHA data 2009'!B50</f>
        <v>229143.02748414376</v>
      </c>
      <c r="M50" s="637">
        <f>'B5_NHA data 2009'!C50</f>
        <v>2365</v>
      </c>
      <c r="N50" s="636">
        <f>'B5_NHA data 2009'!D50</f>
        <v>219251.65094339623</v>
      </c>
      <c r="O50" s="638">
        <f>'B5_NHA data 2009'!E50</f>
        <v>2120</v>
      </c>
      <c r="P50" s="636">
        <f>'B5_NHA data 2009'!F50</f>
        <v>331002.30612244899</v>
      </c>
      <c r="Q50" s="637">
        <f>'B5_NHA data 2009'!G50</f>
        <v>245</v>
      </c>
      <c r="R50" s="641">
        <f t="shared" si="0"/>
        <v>-0.13429831870197495</v>
      </c>
      <c r="S50" s="641">
        <f t="shared" si="1"/>
        <v>-0.12476687660848271</v>
      </c>
      <c r="T50" s="641">
        <f t="shared" si="2"/>
        <v>-0.13066045340808513</v>
      </c>
      <c r="V50" s="636">
        <f>'B5_NHA data 2010'!B50</f>
        <v>240323.54665363947</v>
      </c>
      <c r="W50" s="637">
        <f>'B5_NHA data 2010'!C50</f>
        <v>2047</v>
      </c>
      <c r="X50" s="636">
        <f>'B5_NHA data 2010'!D50</f>
        <v>231523.9597826087</v>
      </c>
      <c r="Y50" s="638">
        <f>'B5_NHA data 2010'!E50</f>
        <v>1840</v>
      </c>
      <c r="Z50" s="636">
        <f>'B5_NHA data 2010'!F50</f>
        <v>315421.89371980674</v>
      </c>
      <c r="AA50" s="637">
        <f>'B5_NHA data 2010'!G50</f>
        <v>207</v>
      </c>
      <c r="AB50" s="641">
        <f t="shared" si="3"/>
        <v>4.8792753121276504E-2</v>
      </c>
      <c r="AC50" s="641">
        <f t="shared" si="4"/>
        <v>5.5973621117137135E-2</v>
      </c>
      <c r="AD50" s="641">
        <f t="shared" si="5"/>
        <v>-4.7070404388296093E-2</v>
      </c>
      <c r="AF50" s="636">
        <f>'B5_NHA data 2011'!B50</f>
        <v>230854.53665987781</v>
      </c>
      <c r="AG50" s="637">
        <f>'B5_NHA data 2011'!C50</f>
        <v>1964</v>
      </c>
      <c r="AH50" s="636">
        <f>'B5_NHA data 2011'!D50</f>
        <v>222825.1950947603</v>
      </c>
      <c r="AI50" s="638">
        <f>'B5_NHA data 2011'!E50</f>
        <v>1794</v>
      </c>
      <c r="AJ50" s="636">
        <f>'B5_NHA data 2011'!F50</f>
        <v>317071.45294117648</v>
      </c>
      <c r="AK50" s="637">
        <f>'B5_NHA data 2011'!G50</f>
        <v>170</v>
      </c>
      <c r="AL50" s="641">
        <f t="shared" si="6"/>
        <v>-3.9401091260560683E-2</v>
      </c>
      <c r="AM50" s="641">
        <f t="shared" si="7"/>
        <v>-3.7571768796698921E-2</v>
      </c>
      <c r="AN50" s="641">
        <f t="shared" si="8"/>
        <v>5.2296915788447541E-3</v>
      </c>
      <c r="AP50" s="672">
        <f>'B5_NHA data 2012'!B50</f>
        <v>225733.02857142859</v>
      </c>
      <c r="AQ50" s="637">
        <f>'B5_NHA data 2012'!C50</f>
        <v>2380</v>
      </c>
      <c r="AR50" s="672">
        <f>'B5_NHA data 2012'!D50</f>
        <v>218489.88452655889</v>
      </c>
      <c r="AS50" s="637">
        <f>'B5_NHA data 2012'!E50</f>
        <v>2165</v>
      </c>
      <c r="AT50" s="672">
        <f>'B5_NHA data 2012'!F50</f>
        <v>307267.16279069765</v>
      </c>
      <c r="AU50" s="637">
        <f>'B5_NHA data 2012'!G50</f>
        <v>215</v>
      </c>
      <c r="AV50" s="678">
        <f t="shared" si="9"/>
        <v>-2.2185000834507449E-2</v>
      </c>
      <c r="AW50" s="679">
        <f t="shared" si="10"/>
        <v>-1.9456105788924576E-2</v>
      </c>
      <c r="AX50" s="641">
        <f t="shared" si="11"/>
        <v>-3.0921390303458623E-2</v>
      </c>
      <c r="AZ50" s="672" t="e">
        <f>'B5_NHA data 2013'!B50</f>
        <v>#DIV/0!</v>
      </c>
      <c r="BA50" s="637">
        <f>'B5_NHA data 2013'!C50</f>
        <v>0</v>
      </c>
      <c r="BB50" s="672" t="e">
        <f>'B5_NHA data 2013'!D50</f>
        <v>#DIV/0!</v>
      </c>
      <c r="BC50" s="637">
        <f>'B5_NHA data 2013'!E50</f>
        <v>0</v>
      </c>
      <c r="BD50" s="672" t="e">
        <f>'B5_NHA data 2013'!F50</f>
        <v>#DIV/0!</v>
      </c>
      <c r="BE50" s="637">
        <f>'B5_NHA data 2013'!G50</f>
        <v>0</v>
      </c>
      <c r="BF50" s="678" t="e">
        <f t="shared" si="12"/>
        <v>#DIV/0!</v>
      </c>
      <c r="BG50" s="679" t="e">
        <f t="shared" si="13"/>
        <v>#DIV/0!</v>
      </c>
      <c r="BH50" s="641" t="e">
        <f t="shared" si="14"/>
        <v>#DIV/0!</v>
      </c>
    </row>
    <row r="51" spans="1:60" s="4" customFormat="1" ht="12.75" customHeight="1">
      <c r="A51" s="649" t="s">
        <v>156</v>
      </c>
      <c r="B51" s="650">
        <v>286240.11574779166</v>
      </c>
      <c r="C51" s="651">
        <v>3283</v>
      </c>
      <c r="D51" s="650">
        <v>275644.91933139536</v>
      </c>
      <c r="E51" s="651">
        <v>2752</v>
      </c>
      <c r="F51" s="650" t="s">
        <v>147</v>
      </c>
      <c r="G51" s="651" t="s">
        <v>147</v>
      </c>
      <c r="H51" s="652" t="s">
        <v>147</v>
      </c>
      <c r="I51" s="652" t="s">
        <v>147</v>
      </c>
      <c r="J51" s="652" t="s">
        <v>147</v>
      </c>
      <c r="L51" s="650">
        <v>243968.03278688525</v>
      </c>
      <c r="M51" s="651">
        <v>4148</v>
      </c>
      <c r="N51" s="650">
        <v>236480.42704626336</v>
      </c>
      <c r="O51" s="651">
        <v>3653</v>
      </c>
      <c r="P51" s="650">
        <f>'B5_NHA data 2009'!F51</f>
        <v>310835.7786407767</v>
      </c>
      <c r="Q51" s="651">
        <f>'B5_NHA data 2009'!G51</f>
        <v>515</v>
      </c>
      <c r="R51" s="653">
        <f t="shared" si="0"/>
        <v>-0.14768049841816255</v>
      </c>
      <c r="S51" s="653">
        <f t="shared" si="1"/>
        <v>-0.14208312774321921</v>
      </c>
      <c r="T51" s="654" t="e">
        <f>(P51-F51)/F51</f>
        <v>#VALUE!</v>
      </c>
      <c r="V51" s="650">
        <f>'B5_NHA data 2010'!B51</f>
        <v>260676.71953125001</v>
      </c>
      <c r="W51" s="651">
        <f>'B5_NHA data 2010'!C51</f>
        <v>3840</v>
      </c>
      <c r="X51" s="650">
        <f>'B5_NHA data 2010'!D51</f>
        <v>254400.97104018912</v>
      </c>
      <c r="Y51" s="651">
        <f>'B5_NHA data 2010'!E51</f>
        <v>3384</v>
      </c>
      <c r="Z51" s="650">
        <f>'B5_NHA data 2010'!F51</f>
        <v>297623.65350877191</v>
      </c>
      <c r="AA51" s="651">
        <f>'B5_NHA data 2010'!G51</f>
        <v>456</v>
      </c>
      <c r="AB51" s="654">
        <f>(V51-L51)/L51</f>
        <v>6.8487197086842921E-2</v>
      </c>
      <c r="AC51" s="654">
        <f>(X51-N51)/N51</f>
        <v>7.5780242017323127E-2</v>
      </c>
      <c r="AD51" s="654">
        <f>(Z51-P51)/P51</f>
        <v>-4.2505162017637724E-2</v>
      </c>
      <c r="AF51" s="650">
        <f>'B5_NHA data 2011'!B51</f>
        <v>253699.79130434783</v>
      </c>
      <c r="AG51" s="651">
        <f>'B5_NHA data 2011'!C51</f>
        <v>3795</v>
      </c>
      <c r="AH51" s="650">
        <f>'B5_NHA data 2011'!D51</f>
        <v>245577.3916146298</v>
      </c>
      <c r="AI51" s="651">
        <f>'B5_NHA data 2011'!E51</f>
        <v>3363</v>
      </c>
      <c r="AJ51" s="650">
        <f>'B5_NHA data 2011'!F51</f>
        <v>300792.26744186046</v>
      </c>
      <c r="AK51" s="651">
        <f>'B5_NHA data 2011'!G51</f>
        <v>430</v>
      </c>
      <c r="AL51" s="654">
        <f>(AF51-V51)/V51</f>
        <v>-2.6764677104453825E-2</v>
      </c>
      <c r="AM51" s="654">
        <f>(AH51-X51)/X51</f>
        <v>-3.4683749002535888E-2</v>
      </c>
      <c r="AN51" s="654">
        <f>(AJ51-Z51)/Z51</f>
        <v>1.0646378054072102E-2</v>
      </c>
      <c r="AP51" s="673">
        <f>'B5_NHA data 2012'!B51</f>
        <v>255043.47504946141</v>
      </c>
      <c r="AQ51" s="651">
        <f>'B5_NHA data 2012'!C51</f>
        <v>4549</v>
      </c>
      <c r="AR51" s="673">
        <f>'B5_NHA data 2012'!D51</f>
        <v>247225.96966683242</v>
      </c>
      <c r="AS51" s="651">
        <f>'B5_NHA data 2012'!E51</f>
        <v>4022</v>
      </c>
      <c r="AT51" s="673">
        <f>'B5_NHA data 2012'!F51</f>
        <v>312163.78030303027</v>
      </c>
      <c r="AU51" s="651">
        <f>'B5_NHA data 2012'!G51</f>
        <v>528</v>
      </c>
      <c r="AV51" s="680">
        <f>(AP51-AF51)/AF51</f>
        <v>5.296353371854556E-3</v>
      </c>
      <c r="AW51" s="681">
        <f>(AR51-AH51)/AH51</f>
        <v>6.7130693153937999E-3</v>
      </c>
      <c r="AX51" s="654">
        <f>(AT51-AJ51)/AJ51</f>
        <v>3.7805203431194569E-2</v>
      </c>
      <c r="AZ51" s="673" t="e">
        <f>'B5_NHA data 2013'!B51</f>
        <v>#DIV/0!</v>
      </c>
      <c r="BA51" s="651">
        <f>'B5_NHA data 2013'!C51</f>
        <v>0</v>
      </c>
      <c r="BB51" s="673" t="e">
        <f>'B5_NHA data 2013'!D51</f>
        <v>#DIV/0!</v>
      </c>
      <c r="BC51" s="651">
        <f>'B5_NHA data 2013'!E51</f>
        <v>0</v>
      </c>
      <c r="BD51" s="673" t="e">
        <f>'B5_NHA data 2013'!F51</f>
        <v>#DIV/0!</v>
      </c>
      <c r="BE51" s="651">
        <f>'B5_NHA data 2013'!G51</f>
        <v>0</v>
      </c>
      <c r="BF51" s="680" t="e">
        <f>(AZ51-AP51)/AP51</f>
        <v>#DIV/0!</v>
      </c>
      <c r="BG51" s="681" t="e">
        <f>(BB51-AR51)/AR51</f>
        <v>#DIV/0!</v>
      </c>
      <c r="BH51" s="654" t="e">
        <f>(BD51-AT51)/AT51</f>
        <v>#DIV/0!</v>
      </c>
    </row>
    <row r="52" spans="1:60" s="4" customFormat="1" ht="12.75" customHeight="1">
      <c r="A52" s="655" t="s">
        <v>76</v>
      </c>
      <c r="B52" s="656">
        <f>'B5_NHA data 2008'!B52</f>
        <v>244900</v>
      </c>
      <c r="C52" s="657">
        <f>'B5_NHA data 2008'!C52</f>
        <v>2931</v>
      </c>
      <c r="D52" s="656">
        <f>'B5_NHA data 2008'!D52</f>
        <v>234900</v>
      </c>
      <c r="E52" s="657">
        <f>'B5_NHA data 2008'!E52</f>
        <v>2556</v>
      </c>
      <c r="F52" s="656">
        <f>'B5_NHA data 2008'!F52</f>
        <v>325000</v>
      </c>
      <c r="G52" s="657">
        <f>'B5_NHA data 2008'!G52</f>
        <v>375</v>
      </c>
      <c r="H52" s="658" t="s">
        <v>147</v>
      </c>
      <c r="I52" s="658" t="s">
        <v>147</v>
      </c>
      <c r="J52" s="658" t="s">
        <v>147</v>
      </c>
      <c r="L52" s="656">
        <f>'B5_NHA data 2009'!B52</f>
        <v>218000</v>
      </c>
      <c r="M52" s="657">
        <f>'B5_NHA data 2009'!C52</f>
        <v>3623</v>
      </c>
      <c r="N52" s="656">
        <f>'B5_NHA data 2009'!D52</f>
        <v>212533</v>
      </c>
      <c r="O52" s="657">
        <f>'B5_NHA data 2009'!E52</f>
        <v>3308</v>
      </c>
      <c r="P52" s="656">
        <f>'B5_NHA data 2009'!F52</f>
        <v>292000</v>
      </c>
      <c r="Q52" s="657">
        <f>'B5_NHA data 2009'!G52</f>
        <v>315</v>
      </c>
      <c r="R52" s="659">
        <f t="shared" si="0"/>
        <v>-0.10984075132707227</v>
      </c>
      <c r="S52" s="659">
        <f t="shared" si="1"/>
        <v>-9.5219242230736481E-2</v>
      </c>
      <c r="T52" s="659">
        <f t="shared" si="2"/>
        <v>-0.10153846153846154</v>
      </c>
      <c r="V52" s="656">
        <f>'B5_NHA data 2010'!B52</f>
        <v>224900</v>
      </c>
      <c r="W52" s="657">
        <f>'B5_NHA data 2010'!C52</f>
        <v>3160</v>
      </c>
      <c r="X52" s="656">
        <f>'B5_NHA data 2010'!D52</f>
        <v>217500</v>
      </c>
      <c r="Y52" s="657">
        <f>'B5_NHA data 2010'!E52</f>
        <v>2855</v>
      </c>
      <c r="Z52" s="656">
        <f>'B5_NHA data 2010'!F52</f>
        <v>285000</v>
      </c>
      <c r="AA52" s="657">
        <f>'B5_NHA data 2010'!G52</f>
        <v>305</v>
      </c>
      <c r="AB52" s="659">
        <f t="shared" si="3"/>
        <v>3.1651376146788993E-2</v>
      </c>
      <c r="AC52" s="659">
        <f t="shared" si="4"/>
        <v>2.3370488347691887E-2</v>
      </c>
      <c r="AD52" s="659">
        <f t="shared" si="5"/>
        <v>-2.3972602739726026E-2</v>
      </c>
      <c r="AF52" s="656">
        <f>'B5_NHA data 2011'!B52</f>
        <v>210533</v>
      </c>
      <c r="AG52" s="657">
        <f>'B5_NHA data 2011'!C52</f>
        <v>3056</v>
      </c>
      <c r="AH52" s="656">
        <f>'B5_NHA data 2011'!D52</f>
        <v>206000</v>
      </c>
      <c r="AI52" s="657">
        <f>'B5_NHA data 2011'!E52</f>
        <v>2831</v>
      </c>
      <c r="AJ52" s="656">
        <f>'B5_NHA data 2011'!F52</f>
        <v>300000</v>
      </c>
      <c r="AK52" s="657">
        <f>'B5_NHA data 2011'!G52</f>
        <v>225</v>
      </c>
      <c r="AL52" s="659">
        <f>(AF52-V52)/V52</f>
        <v>-6.3881725211204984E-2</v>
      </c>
      <c r="AM52" s="659">
        <f>(AH52-X52)/X52</f>
        <v>-5.2873563218390804E-2</v>
      </c>
      <c r="AN52" s="659">
        <f>(AJ52-Z52)/Z52</f>
        <v>5.2631578947368418E-2</v>
      </c>
      <c r="AP52" s="674">
        <f>'B5_NHA data 2012'!B52</f>
        <v>209900</v>
      </c>
      <c r="AQ52" s="657">
        <f>'B5_NHA data 2012'!C52</f>
        <v>3633</v>
      </c>
      <c r="AR52" s="674">
        <f>'B5_NHA data 2012'!D52</f>
        <v>203000</v>
      </c>
      <c r="AS52" s="657">
        <f>'B5_NHA data 2012'!E52</f>
        <v>3374</v>
      </c>
      <c r="AT52" s="674">
        <f>'B5_NHA data 2012'!F52</f>
        <v>281594</v>
      </c>
      <c r="AU52" s="657">
        <f>'B5_NHA data 2012'!G52</f>
        <v>259</v>
      </c>
      <c r="AV52" s="682">
        <f>(AP52-AF52)/AF52</f>
        <v>-3.0066545387183955E-3</v>
      </c>
      <c r="AW52" s="683">
        <f>(AR52-AH52)/AH52</f>
        <v>-1.4563106796116505E-2</v>
      </c>
      <c r="AX52" s="659">
        <f>(AT52-AJ52)/AJ52</f>
        <v>-6.1353333333333336E-2</v>
      </c>
      <c r="AZ52" s="674">
        <f>'B5_NHA data 2013'!B52</f>
        <v>0</v>
      </c>
      <c r="BA52" s="657">
        <f>'B5_NHA data 2013'!C52</f>
        <v>0</v>
      </c>
      <c r="BB52" s="674">
        <f>'B5_NHA data 2013'!D52</f>
        <v>0</v>
      </c>
      <c r="BC52" s="657">
        <f>'B5_NHA data 2013'!E52</f>
        <v>0</v>
      </c>
      <c r="BD52" s="674">
        <f>'B5_NHA data 2013'!F52</f>
        <v>0</v>
      </c>
      <c r="BE52" s="657">
        <f>'B5_NHA data 2013'!G52</f>
        <v>0</v>
      </c>
      <c r="BF52" s="682">
        <f>(AZ52-AP52)/AP52</f>
        <v>-1</v>
      </c>
      <c r="BG52" s="683">
        <f>(BB52-AR52)/AR52</f>
        <v>-1</v>
      </c>
      <c r="BH52" s="659">
        <f>(BD52-AT52)/AT52</f>
        <v>-1</v>
      </c>
    </row>
    <row r="53" spans="1:60" s="4" customFormat="1" ht="12.75" customHeight="1">
      <c r="A53" s="655" t="s">
        <v>54</v>
      </c>
      <c r="B53" s="656">
        <f>'B5_NHA data 2008'!B53</f>
        <v>286500</v>
      </c>
      <c r="C53" s="657">
        <f>'B5_NHA data 2008'!C53</f>
        <v>2172</v>
      </c>
      <c r="D53" s="656">
        <f>'B5_NHA data 2008'!D53</f>
        <v>276000</v>
      </c>
      <c r="E53" s="657">
        <f>'B5_NHA data 2008'!E53</f>
        <v>1789</v>
      </c>
      <c r="F53" s="656">
        <f>'B5_NHA data 2008'!F53</f>
        <v>347000</v>
      </c>
      <c r="G53" s="657">
        <f>'B5_NHA data 2008'!G53</f>
        <v>383</v>
      </c>
      <c r="H53" s="658">
        <f>(B53-'B5_NHA data 2007'!B52)/'B5_NHA data 2007'!B52</f>
        <v>-4.4999999999999998E-2</v>
      </c>
      <c r="I53" s="658">
        <f>(D53-'B5_NHA data 2007'!D52)/'B5_NHA data 2007'!D52</f>
        <v>-4.8275862068965517E-2</v>
      </c>
      <c r="J53" s="658">
        <f>(F53-'B5_NHA data 2007'!F52)/'B5_NHA data 2007'!F52</f>
        <v>2.6627218934911243E-2</v>
      </c>
      <c r="L53" s="656">
        <f>'B5_NHA data 2009'!B53</f>
        <v>248000</v>
      </c>
      <c r="M53" s="657">
        <f>'B5_NHA data 2009'!C53</f>
        <v>2681</v>
      </c>
      <c r="N53" s="656">
        <f>'B5_NHA data 2009'!D53</f>
        <v>240000</v>
      </c>
      <c r="O53" s="657">
        <f>'B5_NHA data 2009'!E53</f>
        <v>2331</v>
      </c>
      <c r="P53" s="656">
        <f>'B5_NHA data 2009'!F53</f>
        <v>285000</v>
      </c>
      <c r="Q53" s="657">
        <f>'B5_NHA data 2009'!G53</f>
        <v>350</v>
      </c>
      <c r="R53" s="659">
        <f t="shared" si="0"/>
        <v>-0.13438045375218149</v>
      </c>
      <c r="S53" s="659">
        <f t="shared" si="1"/>
        <v>-0.13043478260869565</v>
      </c>
      <c r="T53" s="659">
        <f t="shared" si="2"/>
        <v>-0.17867435158501441</v>
      </c>
      <c r="V53" s="656">
        <f>'B5_NHA data 2010'!B53</f>
        <v>259000</v>
      </c>
      <c r="W53" s="657">
        <f>'B5_NHA data 2010'!C53</f>
        <v>2589</v>
      </c>
      <c r="X53" s="656">
        <f>'B5_NHA data 2010'!D53</f>
        <v>250000</v>
      </c>
      <c r="Y53" s="657">
        <f>'B5_NHA data 2010'!E53</f>
        <v>2260</v>
      </c>
      <c r="Z53" s="656">
        <f>'B5_NHA data 2010'!F53</f>
        <v>294561</v>
      </c>
      <c r="AA53" s="657">
        <f>'B5_NHA data 2010'!G53</f>
        <v>329</v>
      </c>
      <c r="AB53" s="659">
        <f t="shared" si="3"/>
        <v>4.4354838709677422E-2</v>
      </c>
      <c r="AC53" s="659">
        <f t="shared" si="4"/>
        <v>4.1666666666666664E-2</v>
      </c>
      <c r="AD53" s="659">
        <f t="shared" si="5"/>
        <v>3.3547368421052631E-2</v>
      </c>
      <c r="AF53" s="656">
        <f>'B5_NHA data 2011'!B53</f>
        <v>250000</v>
      </c>
      <c r="AG53" s="657">
        <f>'B5_NHA data 2011'!C53</f>
        <v>2636</v>
      </c>
      <c r="AH53" s="656">
        <f>'B5_NHA data 2011'!D53</f>
        <v>245000</v>
      </c>
      <c r="AI53" s="657">
        <f>'B5_NHA data 2011'!E53</f>
        <v>2304</v>
      </c>
      <c r="AJ53" s="656">
        <f>'B5_NHA data 2011'!F53</f>
        <v>284318</v>
      </c>
      <c r="AK53" s="657">
        <f>'B5_NHA data 2011'!G53</f>
        <v>332</v>
      </c>
      <c r="AL53" s="659">
        <f>(AF53-V53)/V53</f>
        <v>-3.4749034749034749E-2</v>
      </c>
      <c r="AM53" s="659">
        <f>(AH53-X53)/X53</f>
        <v>-0.02</v>
      </c>
      <c r="AN53" s="659">
        <f>(AJ53-Z53)/Z53</f>
        <v>-3.4773782001011673E-2</v>
      </c>
      <c r="AP53" s="674">
        <f>'B5_NHA data 2012'!B53</f>
        <v>255000</v>
      </c>
      <c r="AQ53" s="657">
        <f>'B5_NHA data 2012'!C53</f>
        <v>3118</v>
      </c>
      <c r="AR53" s="674">
        <f>'B5_NHA data 2012'!D53</f>
        <v>247900</v>
      </c>
      <c r="AS53" s="657">
        <f>'B5_NHA data 2012'!E53</f>
        <v>2700</v>
      </c>
      <c r="AT53" s="674">
        <f>'B5_NHA data 2012'!F53</f>
        <v>299933</v>
      </c>
      <c r="AU53" s="657">
        <f>'B5_NHA data 2012'!G53</f>
        <v>418</v>
      </c>
      <c r="AV53" s="682">
        <f>(AP53-AF53)/AF53</f>
        <v>0.02</v>
      </c>
      <c r="AW53" s="683">
        <f>(AR53-AH53)/AH53</f>
        <v>1.1836734693877551E-2</v>
      </c>
      <c r="AX53" s="659">
        <f>(AT53-AJ53)/AJ53</f>
        <v>5.4920898430630492E-2</v>
      </c>
      <c r="AZ53" s="674">
        <f>'B5_NHA data 2013'!B53</f>
        <v>0</v>
      </c>
      <c r="BA53" s="657">
        <f>'B5_NHA data 2013'!C53</f>
        <v>0</v>
      </c>
      <c r="BB53" s="674">
        <f>'B5_NHA data 2013'!D53</f>
        <v>0</v>
      </c>
      <c r="BC53" s="657">
        <f>'B5_NHA data 2013'!E53</f>
        <v>0</v>
      </c>
      <c r="BD53" s="674">
        <f>'B5_NHA data 2013'!F53</f>
        <v>0</v>
      </c>
      <c r="BE53" s="657">
        <f>'B5_NHA data 2013'!G53</f>
        <v>0</v>
      </c>
      <c r="BF53" s="682">
        <f>(AZ53-AP53)/AP53</f>
        <v>-1</v>
      </c>
      <c r="BG53" s="683">
        <f>(BB53-AR53)/AR53</f>
        <v>-1</v>
      </c>
      <c r="BH53" s="659">
        <f>(BD53-AT53)/AT53</f>
        <v>-1</v>
      </c>
    </row>
    <row r="54" spans="1:60" s="4" customFormat="1" ht="12.75" customHeight="1">
      <c r="A54" s="660" t="s">
        <v>84</v>
      </c>
      <c r="B54" s="661">
        <f>'B5_NHA data 2008'!B54</f>
        <v>240200</v>
      </c>
      <c r="C54" s="662">
        <f>'B5_NHA data 2008'!C54</f>
        <v>8617</v>
      </c>
      <c r="D54" s="661">
        <f>'B5_NHA data 2008'!D54</f>
        <v>234000</v>
      </c>
      <c r="E54" s="662">
        <f>'B5_NHA data 2008'!E54</f>
        <v>7453</v>
      </c>
      <c r="F54" s="661">
        <f>'B5_NHA data 2008'!F54</f>
        <v>295500</v>
      </c>
      <c r="G54" s="662">
        <f>'B5_NHA data 2008'!G54</f>
        <v>1164</v>
      </c>
      <c r="H54" s="663">
        <f>(B54-'B5_NHA data 2007'!B53)/'B5_NHA data 2007'!B53</f>
        <v>-4.8712871287128715E-2</v>
      </c>
      <c r="I54" s="663">
        <f>(D54-'B5_NHA data 2007'!D53)/'B5_NHA data 2007'!D53</f>
        <v>-4.4897959183673466E-2</v>
      </c>
      <c r="J54" s="663">
        <f>(F54-'B5_NHA data 2007'!F53)/'B5_NHA data 2007'!F53</f>
        <v>-1.4999999999999999E-2</v>
      </c>
      <c r="L54" s="661">
        <f>'B5_NHA data 2009'!B54</f>
        <v>210000</v>
      </c>
      <c r="M54" s="662">
        <f>'B5_NHA data 2009'!C54</f>
        <v>11009</v>
      </c>
      <c r="N54" s="661">
        <f>'B5_NHA data 2009'!D54</f>
        <v>200500</v>
      </c>
      <c r="O54" s="662">
        <f>'B5_NHA data 2009'!E54</f>
        <v>9941</v>
      </c>
      <c r="P54" s="661">
        <f>'B5_NHA data 2009'!F54</f>
        <v>266000</v>
      </c>
      <c r="Q54" s="662">
        <f>'B5_NHA data 2009'!G54</f>
        <v>1068</v>
      </c>
      <c r="R54" s="664">
        <f t="shared" si="0"/>
        <v>-0.12572855953372189</v>
      </c>
      <c r="S54" s="664">
        <f t="shared" si="1"/>
        <v>-0.14316239316239315</v>
      </c>
      <c r="T54" s="664">
        <f t="shared" si="2"/>
        <v>-9.9830795262267347E-2</v>
      </c>
      <c r="V54" s="661">
        <f>'B5_NHA data 2010'!B54</f>
        <v>215000</v>
      </c>
      <c r="W54" s="662">
        <f>'B5_NHA data 2010'!C54</f>
        <v>10215</v>
      </c>
      <c r="X54" s="661">
        <f>'B5_NHA data 2010'!D54</f>
        <v>205000</v>
      </c>
      <c r="Y54" s="662">
        <f>'B5_NHA data 2010'!E54</f>
        <v>9260</v>
      </c>
      <c r="Z54" s="661">
        <f>'B5_NHA data 2010'!F54</f>
        <v>270900</v>
      </c>
      <c r="AA54" s="662">
        <f>'B5_NHA data 2010'!G54</f>
        <v>955</v>
      </c>
      <c r="AB54" s="664">
        <f t="shared" si="3"/>
        <v>2.3809523809523808E-2</v>
      </c>
      <c r="AC54" s="664">
        <f t="shared" si="4"/>
        <v>2.2443890274314215E-2</v>
      </c>
      <c r="AD54" s="664">
        <f t="shared" si="5"/>
        <v>1.8421052631578946E-2</v>
      </c>
      <c r="AF54" s="661">
        <f>'B5_NHA data 2011'!B54</f>
        <v>207000</v>
      </c>
      <c r="AG54" s="662">
        <f>'B5_NHA data 2011'!C54</f>
        <v>9843</v>
      </c>
      <c r="AH54" s="661">
        <f>'B5_NHA data 2011'!D54</f>
        <v>200000</v>
      </c>
      <c r="AI54" s="662">
        <f>'B5_NHA data 2011'!E54</f>
        <v>9018</v>
      </c>
      <c r="AJ54" s="661">
        <f>'B5_NHA data 2011'!F54</f>
        <v>267500</v>
      </c>
      <c r="AK54" s="662">
        <f>'B5_NHA data 2011'!G54</f>
        <v>825</v>
      </c>
      <c r="AL54" s="664">
        <f>(AF54-V54)/V54</f>
        <v>-3.7209302325581395E-2</v>
      </c>
      <c r="AM54" s="664">
        <f>(AH54-X54)/X54</f>
        <v>-2.4390243902439025E-2</v>
      </c>
      <c r="AN54" s="664">
        <f>(AJ54-Z54)/Z54</f>
        <v>-1.2550756736803248E-2</v>
      </c>
      <c r="AP54" s="675">
        <f>'B5_NHA data 2012'!B54</f>
        <v>205000</v>
      </c>
      <c r="AQ54" s="662">
        <f>'B5_NHA data 2012'!C54</f>
        <v>11693</v>
      </c>
      <c r="AR54" s="675">
        <f>'B5_NHA data 2012'!D54</f>
        <v>199000</v>
      </c>
      <c r="AS54" s="662">
        <f>'B5_NHA data 2012'!E54</f>
        <v>10790</v>
      </c>
      <c r="AT54" s="675">
        <f>'B5_NHA data 2012'!F54</f>
        <v>280000</v>
      </c>
      <c r="AU54" s="662">
        <f>'B5_NHA data 2012'!G54</f>
        <v>903</v>
      </c>
      <c r="AV54" s="684">
        <f>(AP54-AF54)/AF54</f>
        <v>-9.6618357487922701E-3</v>
      </c>
      <c r="AW54" s="685">
        <f>(AR54-AH54)/AH54</f>
        <v>-5.0000000000000001E-3</v>
      </c>
      <c r="AX54" s="664">
        <f>(AT54-AJ54)/AJ54</f>
        <v>4.6728971962616821E-2</v>
      </c>
      <c r="AZ54" s="675">
        <f>'B5_NHA data 2013'!B54</f>
        <v>0</v>
      </c>
      <c r="BA54" s="662">
        <f>'B5_NHA data 2013'!C54</f>
        <v>0</v>
      </c>
      <c r="BB54" s="675">
        <f>'B5_NHA data 2013'!D54</f>
        <v>0</v>
      </c>
      <c r="BC54" s="662">
        <f>'B5_NHA data 2013'!E54</f>
        <v>0</v>
      </c>
      <c r="BD54" s="675">
        <f>'B5_NHA data 2013'!F54</f>
        <v>0</v>
      </c>
      <c r="BE54" s="662">
        <f>'B5_NHA data 2013'!G54</f>
        <v>0</v>
      </c>
      <c r="BF54" s="684">
        <f>(AZ54-AP54)/AP54</f>
        <v>-1</v>
      </c>
      <c r="BG54" s="685">
        <f>(BB54-AR54)/AR54</f>
        <v>-1</v>
      </c>
      <c r="BH54" s="664">
        <f>(BD54-AT54)/AT54</f>
        <v>-1</v>
      </c>
    </row>
    <row r="55" spans="1:60" ht="14.25" customHeight="1">
      <c r="A55" s="76" t="s">
        <v>201</v>
      </c>
      <c r="H55" s="161"/>
      <c r="I55" s="161"/>
      <c r="J55" s="161"/>
      <c r="R55" s="161"/>
      <c r="S55" s="161"/>
      <c r="T55" s="161"/>
      <c r="AB55" s="416"/>
      <c r="AC55" s="416"/>
      <c r="AD55" s="416"/>
      <c r="AL55" s="161"/>
      <c r="AM55" s="161"/>
      <c r="AN55" s="161"/>
      <c r="AV55" s="161"/>
      <c r="AW55" s="161"/>
      <c r="AX55" s="161"/>
      <c r="BF55" s="161"/>
      <c r="BG55" s="161"/>
      <c r="BH55" s="161"/>
    </row>
    <row r="56" spans="1:60" ht="14.25" customHeight="1">
      <c r="A56" s="76" t="s">
        <v>106</v>
      </c>
      <c r="H56" s="161"/>
      <c r="I56" s="161"/>
      <c r="J56" s="161"/>
      <c r="R56" s="161"/>
      <c r="S56" s="161"/>
      <c r="T56" s="161"/>
      <c r="AB56" s="416"/>
      <c r="AC56" s="416"/>
      <c r="AD56" s="416"/>
      <c r="AL56" s="161"/>
      <c r="AM56" s="161"/>
      <c r="AN56" s="161"/>
      <c r="AV56" s="161"/>
      <c r="AW56" s="161"/>
      <c r="AX56" s="161"/>
      <c r="BF56" s="161"/>
      <c r="BG56" s="161"/>
      <c r="BH56" s="161"/>
    </row>
    <row r="57" spans="1:60" ht="14.25" customHeight="1">
      <c r="A57" s="76" t="s">
        <v>228</v>
      </c>
      <c r="H57" s="416"/>
      <c r="I57" s="416"/>
      <c r="J57" s="416"/>
      <c r="R57" s="416"/>
      <c r="S57" s="416"/>
      <c r="T57" s="416"/>
      <c r="AB57" s="416"/>
      <c r="AC57" s="416"/>
      <c r="AD57" s="416"/>
      <c r="AL57" s="416"/>
      <c r="AM57" s="416"/>
      <c r="AN57" s="416"/>
      <c r="AV57" s="416"/>
      <c r="AW57" s="416"/>
      <c r="AX57" s="416"/>
      <c r="BF57" s="416"/>
      <c r="BG57" s="416"/>
      <c r="BH57" s="416"/>
    </row>
    <row r="58" spans="1:60">
      <c r="A58" s="51"/>
    </row>
  </sheetData>
  <mergeCells count="25">
    <mergeCell ref="AL4:AN4"/>
    <mergeCell ref="AZ4:BA4"/>
    <mergeCell ref="BB4:BC4"/>
    <mergeCell ref="BD4:BE4"/>
    <mergeCell ref="BF4:BH4"/>
    <mergeCell ref="AP4:AQ4"/>
    <mergeCell ref="AR4:AS4"/>
    <mergeCell ref="AT4:AU4"/>
    <mergeCell ref="AV4:AX4"/>
    <mergeCell ref="A2:M2"/>
    <mergeCell ref="AF4:AG4"/>
    <mergeCell ref="AH4:AI4"/>
    <mergeCell ref="AJ4:AK4"/>
    <mergeCell ref="AB4:AD4"/>
    <mergeCell ref="Z4:AA4"/>
    <mergeCell ref="L4:M4"/>
    <mergeCell ref="B4:C4"/>
    <mergeCell ref="D4:E4"/>
    <mergeCell ref="F4:G4"/>
    <mergeCell ref="H4:J4"/>
    <mergeCell ref="N4:O4"/>
    <mergeCell ref="P4:Q4"/>
    <mergeCell ref="R4:T4"/>
    <mergeCell ref="V4:W4"/>
    <mergeCell ref="X4:Y4"/>
  </mergeCells>
  <phoneticPr fontId="44" type="noConversion"/>
  <printOptions horizontalCentered="1"/>
  <pageMargins left="1.25" right="0.35" top="0.5" bottom="0.5" header="0.24" footer="0.3"/>
  <pageSetup scale="76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4"/>
  <sheetViews>
    <sheetView workbookViewId="0">
      <pane ySplit="5" topLeftCell="A8" activePane="bottomLeft" state="frozenSplit"/>
      <selection activeCell="B7" sqref="B7"/>
      <selection pane="bottomLeft" activeCell="G22" sqref="G22"/>
    </sheetView>
  </sheetViews>
  <sheetFormatPr baseColWidth="10" defaultColWidth="8.83203125" defaultRowHeight="13"/>
  <cols>
    <col min="1" max="1" width="24.5" customWidth="1"/>
    <col min="2" max="2" width="13.33203125" customWidth="1"/>
    <col min="3" max="3" width="8.33203125" bestFit="1" customWidth="1"/>
    <col min="4" max="4" width="13.33203125" customWidth="1"/>
    <col min="5" max="5" width="8.33203125" bestFit="1" customWidth="1"/>
    <col min="6" max="6" width="13.33203125" customWidth="1"/>
    <col min="7" max="7" width="8" bestFit="1" customWidth="1"/>
  </cols>
  <sheetData>
    <row r="1" spans="1:9" ht="20.25" customHeight="1">
      <c r="A1" s="629" t="s">
        <v>208</v>
      </c>
      <c r="B1" s="938" t="s">
        <v>236</v>
      </c>
      <c r="C1" s="938"/>
      <c r="D1" s="938"/>
      <c r="E1" s="615"/>
      <c r="F1" s="630"/>
      <c r="G1" s="615"/>
    </row>
    <row r="2" spans="1:9" ht="16">
      <c r="A2" s="629" t="s">
        <v>102</v>
      </c>
      <c r="B2" s="630"/>
      <c r="C2" s="615"/>
      <c r="D2" s="630"/>
      <c r="E2" s="615"/>
      <c r="F2" s="630"/>
      <c r="G2" s="615"/>
    </row>
    <row r="3" spans="1:9">
      <c r="B3" s="65"/>
      <c r="C3" s="63"/>
      <c r="D3" s="65"/>
      <c r="E3" s="63"/>
      <c r="F3" s="65"/>
      <c r="G3" s="63"/>
    </row>
    <row r="4" spans="1:9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9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9" ht="16">
      <c r="A6" s="619" t="s">
        <v>3</v>
      </c>
      <c r="B6" s="631">
        <v>275000</v>
      </c>
      <c r="C6" s="621">
        <v>31</v>
      </c>
      <c r="D6" s="631">
        <v>239000</v>
      </c>
      <c r="E6" s="621">
        <v>28</v>
      </c>
      <c r="F6" s="631">
        <v>279000</v>
      </c>
      <c r="G6" s="621">
        <v>3</v>
      </c>
    </row>
    <row r="7" spans="1:9" ht="16">
      <c r="A7" s="619" t="s">
        <v>29</v>
      </c>
      <c r="B7" s="631">
        <v>252000</v>
      </c>
      <c r="C7" s="621">
        <v>191</v>
      </c>
      <c r="D7" s="631">
        <v>242000</v>
      </c>
      <c r="E7" s="621">
        <v>152</v>
      </c>
      <c r="F7" s="631">
        <v>286650</v>
      </c>
      <c r="G7" s="621">
        <v>39</v>
      </c>
    </row>
    <row r="8" spans="1:9" ht="16">
      <c r="A8" s="619" t="s">
        <v>32</v>
      </c>
      <c r="B8" s="631">
        <v>360000</v>
      </c>
      <c r="C8" s="621">
        <v>48</v>
      </c>
      <c r="D8" s="631">
        <v>349000</v>
      </c>
      <c r="E8" s="621">
        <v>32</v>
      </c>
      <c r="F8" s="631">
        <v>407000</v>
      </c>
      <c r="G8" s="621">
        <v>16</v>
      </c>
      <c r="I8" t="s">
        <v>237</v>
      </c>
    </row>
    <row r="9" spans="1:9" ht="16">
      <c r="A9" s="619" t="s">
        <v>33</v>
      </c>
      <c r="B9" s="631">
        <v>284000</v>
      </c>
      <c r="C9" s="621">
        <v>202</v>
      </c>
      <c r="D9" s="631">
        <v>275000</v>
      </c>
      <c r="E9" s="621">
        <v>190</v>
      </c>
      <c r="F9" s="631">
        <v>358365</v>
      </c>
      <c r="G9" s="621">
        <v>13</v>
      </c>
    </row>
    <row r="10" spans="1:9" ht="16">
      <c r="A10" s="619" t="s">
        <v>34</v>
      </c>
      <c r="B10" s="631">
        <v>385000</v>
      </c>
      <c r="C10" s="621">
        <v>29</v>
      </c>
      <c r="D10" s="631">
        <v>348500</v>
      </c>
      <c r="E10" s="621">
        <v>26</v>
      </c>
      <c r="F10" s="631">
        <v>399900</v>
      </c>
      <c r="G10" s="621">
        <v>3</v>
      </c>
    </row>
    <row r="11" spans="1:9" ht="16">
      <c r="A11" s="619" t="s">
        <v>7</v>
      </c>
      <c r="B11" s="631">
        <v>375000</v>
      </c>
      <c r="C11" s="621">
        <v>16</v>
      </c>
      <c r="D11" s="631">
        <v>375000</v>
      </c>
      <c r="E11" s="621">
        <v>16</v>
      </c>
      <c r="F11" s="634" t="s">
        <v>147</v>
      </c>
      <c r="G11" s="621" t="s">
        <v>147</v>
      </c>
    </row>
    <row r="12" spans="1:9" ht="16">
      <c r="A12" s="619" t="s">
        <v>36</v>
      </c>
      <c r="B12" s="631">
        <v>972500</v>
      </c>
      <c r="C12" s="621">
        <v>21</v>
      </c>
      <c r="D12" s="631">
        <v>972500</v>
      </c>
      <c r="E12" s="621">
        <v>20</v>
      </c>
      <c r="F12" s="631">
        <v>700000</v>
      </c>
      <c r="G12" s="621">
        <v>1</v>
      </c>
    </row>
    <row r="13" spans="1:9" ht="16">
      <c r="A13" s="619" t="s">
        <v>9</v>
      </c>
      <c r="B13" s="631">
        <v>395000</v>
      </c>
      <c r="C13" s="621">
        <v>19</v>
      </c>
      <c r="D13" s="631">
        <v>395000</v>
      </c>
      <c r="E13" s="621">
        <v>19</v>
      </c>
      <c r="F13" s="621" t="s">
        <v>147</v>
      </c>
      <c r="G13" s="621" t="s">
        <v>147</v>
      </c>
    </row>
    <row r="14" spans="1:9" ht="16">
      <c r="A14" s="619" t="s">
        <v>37</v>
      </c>
      <c r="B14" s="631">
        <v>530000</v>
      </c>
      <c r="C14" s="621">
        <v>3</v>
      </c>
      <c r="D14" s="631">
        <v>530000</v>
      </c>
      <c r="E14" s="621">
        <v>3</v>
      </c>
      <c r="F14" s="632" t="s">
        <v>147</v>
      </c>
      <c r="G14" s="621" t="s">
        <v>147</v>
      </c>
    </row>
    <row r="15" spans="1:9" ht="16">
      <c r="A15" s="619" t="s">
        <v>10</v>
      </c>
      <c r="B15" s="631">
        <v>239900</v>
      </c>
      <c r="C15" s="621">
        <v>86</v>
      </c>
      <c r="D15" s="631">
        <v>235000</v>
      </c>
      <c r="E15" s="621">
        <v>81</v>
      </c>
      <c r="F15" s="631">
        <v>256000</v>
      </c>
      <c r="G15" s="621">
        <v>5</v>
      </c>
    </row>
    <row r="16" spans="1:9" ht="16">
      <c r="A16" s="619" t="s">
        <v>11</v>
      </c>
      <c r="B16" s="631">
        <v>405000</v>
      </c>
      <c r="C16" s="621">
        <v>44</v>
      </c>
      <c r="D16" s="631">
        <v>390000</v>
      </c>
      <c r="E16" s="621">
        <v>38</v>
      </c>
      <c r="F16" s="631">
        <v>449000</v>
      </c>
      <c r="G16" s="621">
        <v>6</v>
      </c>
    </row>
    <row r="17" spans="1:7" ht="16">
      <c r="A17" s="619" t="s">
        <v>43</v>
      </c>
      <c r="B17" s="631">
        <v>340000</v>
      </c>
      <c r="C17" s="621">
        <v>255</v>
      </c>
      <c r="D17" s="631">
        <v>320550</v>
      </c>
      <c r="E17" s="621">
        <v>225</v>
      </c>
      <c r="F17" s="631">
        <v>395660</v>
      </c>
      <c r="G17" s="621">
        <v>30</v>
      </c>
    </row>
    <row r="18" spans="1:7" ht="16">
      <c r="A18" s="619" t="s">
        <v>12</v>
      </c>
      <c r="B18" s="631">
        <v>512500</v>
      </c>
      <c r="C18" s="621">
        <v>64</v>
      </c>
      <c r="D18" s="631">
        <v>512500</v>
      </c>
      <c r="E18" s="621">
        <v>61</v>
      </c>
      <c r="F18" s="631">
        <v>650000</v>
      </c>
      <c r="G18" s="621">
        <v>3</v>
      </c>
    </row>
    <row r="19" spans="1:7" ht="16">
      <c r="A19" s="619" t="s">
        <v>47</v>
      </c>
      <c r="B19" s="631">
        <v>265000</v>
      </c>
      <c r="C19" s="621">
        <v>59</v>
      </c>
      <c r="D19" s="631">
        <v>238000</v>
      </c>
      <c r="E19" s="621">
        <v>48</v>
      </c>
      <c r="F19" s="631">
        <v>388385</v>
      </c>
      <c r="G19" s="621">
        <v>11</v>
      </c>
    </row>
    <row r="20" spans="1:7" ht="16">
      <c r="A20" s="619" t="s">
        <v>13</v>
      </c>
      <c r="B20" s="631">
        <v>520000</v>
      </c>
      <c r="C20" s="621">
        <v>3</v>
      </c>
      <c r="D20" s="631">
        <v>520000</v>
      </c>
      <c r="E20" s="621">
        <v>3</v>
      </c>
      <c r="F20" s="632" t="s">
        <v>147</v>
      </c>
      <c r="G20" s="621" t="s">
        <v>147</v>
      </c>
    </row>
    <row r="21" spans="1:7" ht="16">
      <c r="A21" s="619" t="s">
        <v>14</v>
      </c>
      <c r="B21" s="631">
        <v>322000</v>
      </c>
      <c r="C21" s="621">
        <v>118</v>
      </c>
      <c r="D21" s="631">
        <v>320000</v>
      </c>
      <c r="E21" s="621">
        <v>106</v>
      </c>
      <c r="F21" s="631">
        <v>343478</v>
      </c>
      <c r="G21" s="621">
        <v>12</v>
      </c>
    </row>
    <row r="22" spans="1:7" ht="16">
      <c r="A22" s="622" t="s">
        <v>48</v>
      </c>
      <c r="B22" s="623">
        <f>(B6*C6+B7*C7+B8*C8+B9*C9+B10*C10+B11*C11+B12*C12+B13*C13+B14*C14+B15*C15+B16*C16+B17*C17+B18*C18+B19*C19+B20*C20+B21*C21)/C22</f>
        <v>328957.02270815813</v>
      </c>
      <c r="C22" s="625">
        <f>SUM(C6:C21)</f>
        <v>1189</v>
      </c>
      <c r="D22" s="623">
        <f>(D6*E6+D7*E7+D8*E8+D9*E9+D10*E10+D11*E11+D12*E12+D13*E13+D14*E14+D15*E15+D16*E16+D17*E17+D18*E18+D19*E19+D20*E20+D21*E21)/E22</f>
        <v>319317.98664122139</v>
      </c>
      <c r="E22" s="625">
        <f>SUM(E6:E21)</f>
        <v>1048</v>
      </c>
      <c r="F22" s="623">
        <f>(F6*G6+F7*G7+F8*G8+F9*G9+F10*G10+F12*G12+F15*G15+F16*G16+F17*G17+F18*G18+F19*G19+F21*G21)/G22</f>
        <v>361088.49295774649</v>
      </c>
      <c r="G22" s="625">
        <f>SUM(G6:G21)</f>
        <v>142</v>
      </c>
    </row>
    <row r="23" spans="1:7" ht="16">
      <c r="A23" s="619" t="s">
        <v>19</v>
      </c>
      <c r="B23" s="620">
        <v>260000</v>
      </c>
      <c r="C23" s="621">
        <v>58</v>
      </c>
      <c r="D23" s="620">
        <v>260000</v>
      </c>
      <c r="E23" s="621">
        <v>54</v>
      </c>
      <c r="F23" s="620">
        <v>229900</v>
      </c>
      <c r="G23" s="621">
        <v>4</v>
      </c>
    </row>
    <row r="24" spans="1:7" ht="16">
      <c r="A24" s="619" t="s">
        <v>22</v>
      </c>
      <c r="B24" s="620">
        <v>347750</v>
      </c>
      <c r="C24" s="621">
        <v>59</v>
      </c>
      <c r="D24" s="620">
        <v>300000</v>
      </c>
      <c r="E24" s="621">
        <v>39</v>
      </c>
      <c r="F24" s="620">
        <v>393990</v>
      </c>
      <c r="G24" s="621">
        <v>20</v>
      </c>
    </row>
    <row r="25" spans="1:7" ht="16">
      <c r="A25" s="619" t="s">
        <v>25</v>
      </c>
      <c r="B25" s="620">
        <v>325000</v>
      </c>
      <c r="C25" s="621">
        <v>68</v>
      </c>
      <c r="D25" s="620">
        <v>333000</v>
      </c>
      <c r="E25" s="621">
        <v>41</v>
      </c>
      <c r="F25" s="620">
        <v>299759</v>
      </c>
      <c r="G25" s="621">
        <v>27</v>
      </c>
    </row>
    <row r="26" spans="1:7" ht="16">
      <c r="A26" s="619" t="s">
        <v>26</v>
      </c>
      <c r="B26" s="620">
        <v>212500</v>
      </c>
      <c r="C26" s="621">
        <v>35</v>
      </c>
      <c r="D26" s="620">
        <v>212500</v>
      </c>
      <c r="E26" s="621">
        <v>34</v>
      </c>
      <c r="F26" s="620">
        <v>159900</v>
      </c>
      <c r="G26" s="621">
        <v>1</v>
      </c>
    </row>
    <row r="27" spans="1:7" ht="16">
      <c r="A27" s="619" t="s">
        <v>1</v>
      </c>
      <c r="B27" s="620">
        <v>267000</v>
      </c>
      <c r="C27" s="621">
        <v>63</v>
      </c>
      <c r="D27" s="620">
        <v>360000</v>
      </c>
      <c r="E27" s="621">
        <v>50</v>
      </c>
      <c r="F27" s="620">
        <v>349900</v>
      </c>
      <c r="G27" s="621">
        <v>13</v>
      </c>
    </row>
    <row r="28" spans="1:7" ht="16">
      <c r="A28" s="619" t="s">
        <v>2</v>
      </c>
      <c r="B28" s="620">
        <v>190000</v>
      </c>
      <c r="C28" s="621">
        <v>27</v>
      </c>
      <c r="D28" s="620">
        <v>190000</v>
      </c>
      <c r="E28" s="621">
        <v>23</v>
      </c>
      <c r="F28" s="620">
        <v>204500</v>
      </c>
      <c r="G28" s="621">
        <v>4</v>
      </c>
    </row>
    <row r="29" spans="1:7" ht="16">
      <c r="A29" s="619" t="s">
        <v>27</v>
      </c>
      <c r="B29" s="620">
        <v>222400</v>
      </c>
      <c r="C29" s="621">
        <v>37</v>
      </c>
      <c r="D29" s="620">
        <v>220000</v>
      </c>
      <c r="E29" s="621">
        <v>36</v>
      </c>
      <c r="F29" s="620">
        <v>238000</v>
      </c>
      <c r="G29" s="621">
        <v>1</v>
      </c>
    </row>
    <row r="30" spans="1:7" ht="16">
      <c r="A30" s="619" t="s">
        <v>4</v>
      </c>
      <c r="B30" s="620">
        <v>230000</v>
      </c>
      <c r="C30" s="621">
        <v>83</v>
      </c>
      <c r="D30" s="620">
        <v>199900</v>
      </c>
      <c r="E30" s="621">
        <v>62</v>
      </c>
      <c r="F30" s="620">
        <v>245600</v>
      </c>
      <c r="G30" s="621">
        <v>21</v>
      </c>
    </row>
    <row r="31" spans="1:7" ht="16">
      <c r="A31" s="619" t="s">
        <v>5</v>
      </c>
      <c r="B31" s="620">
        <v>193000</v>
      </c>
      <c r="C31" s="621">
        <v>48</v>
      </c>
      <c r="D31" s="620">
        <v>193000</v>
      </c>
      <c r="E31" s="621">
        <v>39</v>
      </c>
      <c r="F31" s="620">
        <v>195895</v>
      </c>
      <c r="G31" s="621">
        <v>9</v>
      </c>
    </row>
    <row r="32" spans="1:7" ht="16">
      <c r="A32" s="619" t="s">
        <v>6</v>
      </c>
      <c r="B32" s="620">
        <v>249933</v>
      </c>
      <c r="C32" s="621">
        <v>70</v>
      </c>
      <c r="D32" s="620">
        <v>249900</v>
      </c>
      <c r="E32" s="621">
        <v>63</v>
      </c>
      <c r="F32" s="620">
        <v>270000</v>
      </c>
      <c r="G32" s="621">
        <v>7</v>
      </c>
    </row>
    <row r="33" spans="1:7" ht="16">
      <c r="A33" s="619" t="s">
        <v>35</v>
      </c>
      <c r="B33" s="620">
        <v>216200</v>
      </c>
      <c r="C33" s="621">
        <v>67</v>
      </c>
      <c r="D33" s="620">
        <v>202000</v>
      </c>
      <c r="E33" s="621">
        <v>58</v>
      </c>
      <c r="F33" s="620">
        <v>259900</v>
      </c>
      <c r="G33" s="621">
        <v>9</v>
      </c>
    </row>
    <row r="34" spans="1:7" ht="16">
      <c r="A34" s="619" t="s">
        <v>39</v>
      </c>
      <c r="B34" s="620">
        <v>247900</v>
      </c>
      <c r="C34" s="621">
        <v>56</v>
      </c>
      <c r="D34" s="620">
        <v>245000</v>
      </c>
      <c r="E34" s="621">
        <v>42</v>
      </c>
      <c r="F34" s="620">
        <v>247933</v>
      </c>
      <c r="G34" s="621">
        <v>14</v>
      </c>
    </row>
    <row r="35" spans="1:7" ht="16">
      <c r="A35" s="619" t="s">
        <v>40</v>
      </c>
      <c r="B35" s="620">
        <v>155000</v>
      </c>
      <c r="C35" s="621">
        <v>31</v>
      </c>
      <c r="D35" s="620">
        <v>149000</v>
      </c>
      <c r="E35" s="621">
        <v>27</v>
      </c>
      <c r="F35" s="620">
        <v>186550</v>
      </c>
      <c r="G35" s="621">
        <v>4</v>
      </c>
    </row>
    <row r="36" spans="1:7" ht="16">
      <c r="A36" s="619" t="s">
        <v>41</v>
      </c>
      <c r="B36" s="620">
        <v>238000</v>
      </c>
      <c r="C36" s="621">
        <v>41</v>
      </c>
      <c r="D36" s="620">
        <v>229000</v>
      </c>
      <c r="E36" s="621">
        <v>36</v>
      </c>
      <c r="F36" s="620">
        <v>267700</v>
      </c>
      <c r="G36" s="621">
        <v>5</v>
      </c>
    </row>
    <row r="37" spans="1:7" ht="16">
      <c r="A37" s="619" t="s">
        <v>42</v>
      </c>
      <c r="B37" s="620">
        <v>205000</v>
      </c>
      <c r="C37" s="621">
        <v>59</v>
      </c>
      <c r="D37" s="620">
        <v>205000</v>
      </c>
      <c r="E37" s="621">
        <v>58</v>
      </c>
      <c r="F37" s="620">
        <v>159900</v>
      </c>
      <c r="G37" s="621">
        <v>1</v>
      </c>
    </row>
    <row r="38" spans="1:7" ht="16">
      <c r="A38" s="619" t="s">
        <v>44</v>
      </c>
      <c r="B38" s="620">
        <v>179000</v>
      </c>
      <c r="C38" s="621">
        <v>104</v>
      </c>
      <c r="D38" s="620">
        <v>175500</v>
      </c>
      <c r="E38" s="621">
        <v>93</v>
      </c>
      <c r="F38" s="620">
        <v>214900</v>
      </c>
      <c r="G38" s="621">
        <v>11</v>
      </c>
    </row>
    <row r="39" spans="1:7" ht="16">
      <c r="A39" s="619" t="s">
        <v>46</v>
      </c>
      <c r="B39" s="620">
        <v>229900</v>
      </c>
      <c r="C39" s="621">
        <v>74</v>
      </c>
      <c r="D39" s="620">
        <v>215000</v>
      </c>
      <c r="E39" s="621">
        <v>54</v>
      </c>
      <c r="F39" s="620">
        <v>279933</v>
      </c>
      <c r="G39" s="621">
        <v>20</v>
      </c>
    </row>
    <row r="40" spans="1:7" ht="16">
      <c r="A40" s="622" t="s">
        <v>50</v>
      </c>
      <c r="B40" s="623">
        <f>(B23*C23+B24*C24+B25*C25+B26*C26+B27*C27+B28*C28+B29*C29+B30*C30+B31*C31+B32*C32+B33*C33+B34*C34+B35*C35+B36*C36+B37*C37+B38*C38+B39*C39)/C40</f>
        <v>236549.24489795917</v>
      </c>
      <c r="C40" s="624">
        <f>SUM(C23:C39)</f>
        <v>980</v>
      </c>
      <c r="D40" s="623">
        <f>(D23*E23+D24*E24+D25*E25+D26*E26+D27*E27+D28*E28+D29*E29+D30*E30+D31*E31+D32*E32+D33*E33+D34*E34+D35*E35+D36*E36+D37*E37+D38*E38+D39*E39)/E40</f>
        <v>230737.9480840544</v>
      </c>
      <c r="E40" s="624">
        <f>SUM(E23:E39)</f>
        <v>809</v>
      </c>
      <c r="F40" s="623">
        <f>(F23*G23+F24*G24+F25*G25+F26*G26+F27*G27+F28*G28+F29*G29+F30*G30+F31*G31+F32*G32+F33*G33+F34*G34+F35*G35+F36*G36+F37*G37+F38*G38+F39*G39)/G40</f>
        <v>277692.80701754388</v>
      </c>
      <c r="G40" s="624">
        <f>SUM(G23:G39)</f>
        <v>171</v>
      </c>
    </row>
    <row r="41" spans="1:7" ht="16">
      <c r="A41" s="619" t="s">
        <v>28</v>
      </c>
      <c r="B41" s="620">
        <v>197000</v>
      </c>
      <c r="C41" s="621">
        <v>303</v>
      </c>
      <c r="D41" s="620">
        <v>195000</v>
      </c>
      <c r="E41" s="621">
        <v>276</v>
      </c>
      <c r="F41" s="620">
        <v>250000</v>
      </c>
      <c r="G41" s="621">
        <v>27</v>
      </c>
    </row>
    <row r="42" spans="1:7" ht="16">
      <c r="A42" s="619" t="s">
        <v>120</v>
      </c>
      <c r="B42" s="620">
        <v>222000</v>
      </c>
      <c r="C42" s="621">
        <v>214</v>
      </c>
      <c r="D42" s="620">
        <v>220000</v>
      </c>
      <c r="E42" s="621">
        <v>195</v>
      </c>
      <c r="F42" s="620">
        <v>299950</v>
      </c>
      <c r="G42" s="621">
        <v>19</v>
      </c>
    </row>
    <row r="43" spans="1:7" ht="16">
      <c r="A43" s="619" t="s">
        <v>121</v>
      </c>
      <c r="B43" s="620">
        <v>235000</v>
      </c>
      <c r="C43" s="621">
        <v>83</v>
      </c>
      <c r="D43" s="620">
        <v>215000</v>
      </c>
      <c r="E43" s="621">
        <v>66</v>
      </c>
      <c r="F43" s="620">
        <v>283000</v>
      </c>
      <c r="G43" s="621">
        <v>17</v>
      </c>
    </row>
    <row r="44" spans="1:7" ht="16">
      <c r="A44" s="619" t="s">
        <v>8</v>
      </c>
      <c r="B44" s="620">
        <v>235000</v>
      </c>
      <c r="C44" s="621">
        <v>233</v>
      </c>
      <c r="D44" s="620">
        <v>220000</v>
      </c>
      <c r="E44" s="621">
        <v>207</v>
      </c>
      <c r="F44" s="620">
        <v>329900</v>
      </c>
      <c r="G44" s="621">
        <v>26</v>
      </c>
    </row>
    <row r="45" spans="1:7" ht="16">
      <c r="A45" s="619" t="s">
        <v>122</v>
      </c>
      <c r="B45" s="620">
        <v>208500</v>
      </c>
      <c r="C45" s="621">
        <v>347</v>
      </c>
      <c r="D45" s="620">
        <v>202500</v>
      </c>
      <c r="E45" s="621">
        <v>337</v>
      </c>
      <c r="F45" s="620">
        <v>279900</v>
      </c>
      <c r="G45" s="621">
        <v>10</v>
      </c>
    </row>
    <row r="46" spans="1:7" ht="16">
      <c r="A46" s="619" t="s">
        <v>123</v>
      </c>
      <c r="B46" s="620">
        <v>193333</v>
      </c>
      <c r="C46" s="621">
        <v>676</v>
      </c>
      <c r="D46" s="620">
        <v>190000</v>
      </c>
      <c r="E46" s="621">
        <v>633</v>
      </c>
      <c r="F46" s="620">
        <v>287000</v>
      </c>
      <c r="G46" s="621">
        <v>43</v>
      </c>
    </row>
    <row r="47" spans="1:7" ht="16">
      <c r="A47" s="619" t="s">
        <v>124</v>
      </c>
      <c r="B47" s="620">
        <v>285000</v>
      </c>
      <c r="C47" s="621">
        <v>111</v>
      </c>
      <c r="D47" s="620">
        <v>274900</v>
      </c>
      <c r="E47" s="621">
        <v>91</v>
      </c>
      <c r="F47" s="620">
        <v>330000</v>
      </c>
      <c r="G47" s="621">
        <v>20</v>
      </c>
    </row>
    <row r="48" spans="1:7" ht="16">
      <c r="A48" s="619" t="s">
        <v>45</v>
      </c>
      <c r="B48" s="620">
        <v>238000</v>
      </c>
      <c r="C48" s="621">
        <v>226</v>
      </c>
      <c r="D48" s="620">
        <v>229300</v>
      </c>
      <c r="E48" s="621">
        <v>203</v>
      </c>
      <c r="F48" s="620">
        <v>305000</v>
      </c>
      <c r="G48" s="621">
        <v>23</v>
      </c>
    </row>
    <row r="49" spans="1:7" ht="16">
      <c r="A49" s="619" t="s">
        <v>15</v>
      </c>
      <c r="B49" s="620">
        <v>360000</v>
      </c>
      <c r="C49" s="621">
        <v>187</v>
      </c>
      <c r="D49" s="620">
        <v>359900</v>
      </c>
      <c r="E49" s="621">
        <v>157</v>
      </c>
      <c r="F49" s="620">
        <v>382333</v>
      </c>
      <c r="G49" s="621">
        <v>30</v>
      </c>
    </row>
    <row r="50" spans="1:7" ht="16">
      <c r="A50" s="622" t="s">
        <v>52</v>
      </c>
      <c r="B50" s="623">
        <f>(B41*C41+B42*C42+B43*C43+B44*C44+B45*C45+B46*C46+B47*C47+B48*C48+B49*C49)/C50</f>
        <v>225733.02857142859</v>
      </c>
      <c r="C50" s="624">
        <f>SUM(C41:C49)</f>
        <v>2380</v>
      </c>
      <c r="D50" s="623">
        <f>(D41*E41+D42*E42+D43*E43+D44*E44+D45*E45+D46*E46+D47*E47+D48*E48+D49*E49)/E50</f>
        <v>218489.88452655889</v>
      </c>
      <c r="E50" s="624">
        <f>SUM(E41:E49)</f>
        <v>2165</v>
      </c>
      <c r="F50" s="623">
        <f>(F41*G41+F42*G42+F43*G43+F44*G44+F45*G45+F46*G46+F47*G47+F48*G48+F49*G49)/G50</f>
        <v>307267.16279069765</v>
      </c>
      <c r="G50" s="624">
        <f>SUM(G41:G49)</f>
        <v>215</v>
      </c>
    </row>
    <row r="51" spans="1:7" ht="16">
      <c r="A51" s="622" t="s">
        <v>179</v>
      </c>
      <c r="B51" s="623">
        <f>(B50*C50+B40*C40+B22*C22)/C51</f>
        <v>255043.47504946141</v>
      </c>
      <c r="C51" s="625">
        <f>SUM(C50,C40,C22)</f>
        <v>4549</v>
      </c>
      <c r="D51" s="623">
        <f>(D50*E50+D40*E40+D22*E22)/E51</f>
        <v>247225.96966683242</v>
      </c>
      <c r="E51" s="625">
        <f>SUM(E50,E40,E22)</f>
        <v>4022</v>
      </c>
      <c r="F51" s="623">
        <f>(F50*G50+F40*G40+F22*G22)/G51</f>
        <v>312163.78030303027</v>
      </c>
      <c r="G51" s="625">
        <f>SUM(G50,G40,G22)</f>
        <v>528</v>
      </c>
    </row>
    <row r="52" spans="1:7" ht="16">
      <c r="A52" s="626" t="s">
        <v>76</v>
      </c>
      <c r="B52" s="627">
        <v>209900</v>
      </c>
      <c r="C52" s="633">
        <v>3633</v>
      </c>
      <c r="D52" s="627">
        <v>203000</v>
      </c>
      <c r="E52" s="633">
        <v>3374</v>
      </c>
      <c r="F52" s="627">
        <v>281594</v>
      </c>
      <c r="G52" s="628">
        <v>259</v>
      </c>
    </row>
    <row r="53" spans="1:7" ht="16">
      <c r="A53" s="626" t="s">
        <v>54</v>
      </c>
      <c r="B53" s="627">
        <v>255000</v>
      </c>
      <c r="C53" s="633">
        <v>3118</v>
      </c>
      <c r="D53" s="627">
        <v>247900</v>
      </c>
      <c r="E53" s="633">
        <v>2700</v>
      </c>
      <c r="F53" s="627">
        <v>299933</v>
      </c>
      <c r="G53" s="628">
        <v>418</v>
      </c>
    </row>
    <row r="54" spans="1:7" ht="16">
      <c r="A54" s="626" t="s">
        <v>84</v>
      </c>
      <c r="B54" s="627">
        <v>205000</v>
      </c>
      <c r="C54" s="633">
        <v>11693</v>
      </c>
      <c r="D54" s="627">
        <v>199000</v>
      </c>
      <c r="E54" s="633">
        <v>10790</v>
      </c>
      <c r="F54" s="627">
        <v>280000</v>
      </c>
      <c r="G54" s="628">
        <v>903</v>
      </c>
    </row>
  </sheetData>
  <mergeCells count="4">
    <mergeCell ref="B4:C4"/>
    <mergeCell ref="D4:E4"/>
    <mergeCell ref="F4:G4"/>
    <mergeCell ref="B1:D1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4"/>
  <sheetViews>
    <sheetView zoomScale="115" zoomScaleNormal="115" zoomScalePageLayoutView="115" workbookViewId="0">
      <pane ySplit="5" topLeftCell="A36" activePane="bottomLeft" state="frozenSplit"/>
      <selection activeCell="B7" sqref="B7"/>
      <selection pane="bottomLeft" activeCell="K47" sqref="K47"/>
    </sheetView>
  </sheetViews>
  <sheetFormatPr baseColWidth="10" defaultColWidth="8.83203125" defaultRowHeight="13"/>
  <cols>
    <col min="1" max="1" width="15.83203125" customWidth="1"/>
    <col min="2" max="2" width="10.6640625" customWidth="1"/>
    <col min="4" max="4" width="10.5" customWidth="1"/>
  </cols>
  <sheetData>
    <row r="1" spans="1:7" ht="16">
      <c r="A1" s="72" t="s">
        <v>174</v>
      </c>
      <c r="B1" s="65"/>
      <c r="C1" s="615"/>
      <c r="D1" s="616" t="s">
        <v>234</v>
      </c>
      <c r="E1" s="63"/>
      <c r="F1" s="65"/>
      <c r="G1" s="63"/>
    </row>
    <row r="2" spans="1:7">
      <c r="A2" s="72" t="s">
        <v>102</v>
      </c>
      <c r="B2" s="65"/>
      <c r="C2" s="63"/>
      <c r="D2" s="65"/>
      <c r="E2" s="63"/>
      <c r="F2" s="65"/>
      <c r="G2" s="63"/>
    </row>
    <row r="3" spans="1:7">
      <c r="B3" s="65"/>
      <c r="C3" s="63"/>
      <c r="D3" s="65"/>
      <c r="E3" s="63"/>
      <c r="F3" s="65"/>
      <c r="G3" s="63"/>
    </row>
    <row r="4" spans="1:7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7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7">
      <c r="A6" s="2" t="s">
        <v>3</v>
      </c>
      <c r="B6" s="65">
        <v>292500</v>
      </c>
      <c r="C6" s="63">
        <v>15</v>
      </c>
      <c r="D6" s="65">
        <v>290000</v>
      </c>
      <c r="E6" s="63">
        <v>13</v>
      </c>
      <c r="F6" s="514">
        <v>340000</v>
      </c>
      <c r="G6" s="89">
        <v>2</v>
      </c>
    </row>
    <row r="7" spans="1:7">
      <c r="A7" s="1" t="s">
        <v>29</v>
      </c>
      <c r="B7" s="65">
        <v>262000</v>
      </c>
      <c r="C7" s="63">
        <v>135</v>
      </c>
      <c r="D7" s="65">
        <v>260000</v>
      </c>
      <c r="E7" s="63">
        <v>121</v>
      </c>
      <c r="F7" s="514">
        <v>275000</v>
      </c>
      <c r="G7" s="89">
        <v>14</v>
      </c>
    </row>
    <row r="8" spans="1:7">
      <c r="A8" s="1" t="s">
        <v>32</v>
      </c>
      <c r="B8" s="65">
        <v>360000</v>
      </c>
      <c r="C8" s="63">
        <v>43</v>
      </c>
      <c r="D8" s="65">
        <v>360000</v>
      </c>
      <c r="E8" s="63">
        <v>34</v>
      </c>
      <c r="F8" s="514">
        <v>342500</v>
      </c>
      <c r="G8" s="89">
        <v>9</v>
      </c>
    </row>
    <row r="9" spans="1:7">
      <c r="A9" s="1" t="s">
        <v>33</v>
      </c>
      <c r="B9" s="65">
        <v>279500</v>
      </c>
      <c r="C9" s="63">
        <v>139</v>
      </c>
      <c r="D9" s="65">
        <v>275000</v>
      </c>
      <c r="E9" s="63">
        <v>129</v>
      </c>
      <c r="F9" s="65">
        <v>363766</v>
      </c>
      <c r="G9" s="89">
        <v>10</v>
      </c>
    </row>
    <row r="10" spans="1:7">
      <c r="A10" s="1" t="s">
        <v>34</v>
      </c>
      <c r="B10" s="65">
        <v>305000</v>
      </c>
      <c r="C10" s="63">
        <v>16</v>
      </c>
      <c r="D10" s="65">
        <v>305000</v>
      </c>
      <c r="E10" s="63">
        <v>16</v>
      </c>
      <c r="F10" s="564" t="s">
        <v>147</v>
      </c>
      <c r="G10" s="565" t="s">
        <v>147</v>
      </c>
    </row>
    <row r="11" spans="1:7">
      <c r="A11" s="1" t="s">
        <v>7</v>
      </c>
      <c r="B11" s="65">
        <v>285000</v>
      </c>
      <c r="C11" s="63">
        <v>18</v>
      </c>
      <c r="D11" s="65">
        <v>285000</v>
      </c>
      <c r="E11" s="63">
        <v>18</v>
      </c>
      <c r="F11" s="564" t="s">
        <v>147</v>
      </c>
      <c r="G11" s="565" t="s">
        <v>147</v>
      </c>
    </row>
    <row r="12" spans="1:7">
      <c r="A12" s="1" t="s">
        <v>36</v>
      </c>
      <c r="B12" s="65">
        <v>1100000</v>
      </c>
      <c r="C12" s="63">
        <v>15</v>
      </c>
      <c r="D12" s="65">
        <v>1100000</v>
      </c>
      <c r="E12" s="63">
        <v>15</v>
      </c>
      <c r="F12" s="564" t="s">
        <v>147</v>
      </c>
      <c r="G12" s="565" t="s">
        <v>147</v>
      </c>
    </row>
    <row r="13" spans="1:7">
      <c r="A13" s="1" t="s">
        <v>9</v>
      </c>
      <c r="B13" s="65">
        <v>254933</v>
      </c>
      <c r="C13" s="63">
        <v>6</v>
      </c>
      <c r="D13" s="65">
        <v>254933</v>
      </c>
      <c r="E13" s="63">
        <v>6</v>
      </c>
      <c r="F13" s="564" t="s">
        <v>147</v>
      </c>
      <c r="G13" s="565" t="s">
        <v>147</v>
      </c>
    </row>
    <row r="14" spans="1:7">
      <c r="A14" s="1" t="s">
        <v>37</v>
      </c>
      <c r="B14" s="65">
        <v>400000</v>
      </c>
      <c r="C14" s="63">
        <v>3</v>
      </c>
      <c r="D14" s="65">
        <v>400000</v>
      </c>
      <c r="E14" s="63">
        <v>3</v>
      </c>
      <c r="F14" s="564" t="s">
        <v>147</v>
      </c>
      <c r="G14" s="565" t="s">
        <v>147</v>
      </c>
    </row>
    <row r="15" spans="1:7">
      <c r="A15" s="1" t="s">
        <v>10</v>
      </c>
      <c r="B15" s="65">
        <v>220000</v>
      </c>
      <c r="C15" s="63">
        <v>76</v>
      </c>
      <c r="D15" s="65">
        <v>218225</v>
      </c>
      <c r="E15" s="63">
        <v>74</v>
      </c>
      <c r="F15" s="65">
        <v>266500</v>
      </c>
      <c r="G15" s="89">
        <v>2</v>
      </c>
    </row>
    <row r="16" spans="1:7">
      <c r="A16" s="1" t="s">
        <v>11</v>
      </c>
      <c r="B16" s="65">
        <v>400000</v>
      </c>
      <c r="C16" s="63">
        <v>38</v>
      </c>
      <c r="D16" s="65">
        <v>385000</v>
      </c>
      <c r="E16" s="63">
        <v>34</v>
      </c>
      <c r="F16" s="65">
        <v>438300</v>
      </c>
      <c r="G16" s="89">
        <v>4</v>
      </c>
    </row>
    <row r="17" spans="1:7">
      <c r="A17" s="1" t="s">
        <v>43</v>
      </c>
      <c r="B17" s="65">
        <v>310000</v>
      </c>
      <c r="C17" s="63">
        <v>201</v>
      </c>
      <c r="D17" s="65">
        <v>310000</v>
      </c>
      <c r="E17" s="63">
        <v>187</v>
      </c>
      <c r="F17" s="65">
        <v>389900</v>
      </c>
      <c r="G17" s="89">
        <v>14</v>
      </c>
    </row>
    <row r="18" spans="1:7">
      <c r="A18" s="1" t="s">
        <v>12</v>
      </c>
      <c r="B18" s="65">
        <v>495000</v>
      </c>
      <c r="C18" s="63">
        <v>68</v>
      </c>
      <c r="D18" s="65">
        <v>495000</v>
      </c>
      <c r="E18" s="63">
        <v>67</v>
      </c>
      <c r="F18" s="411">
        <v>900000</v>
      </c>
      <c r="G18" s="617">
        <v>1</v>
      </c>
    </row>
    <row r="19" spans="1:7">
      <c r="A19" s="1" t="s">
        <v>47</v>
      </c>
      <c r="B19" s="65">
        <v>250000</v>
      </c>
      <c r="C19" s="63">
        <v>42</v>
      </c>
      <c r="D19" s="65">
        <v>238000</v>
      </c>
      <c r="E19" s="63">
        <v>28</v>
      </c>
      <c r="F19" s="65">
        <v>379900</v>
      </c>
      <c r="G19" s="89">
        <v>14</v>
      </c>
    </row>
    <row r="20" spans="1:7">
      <c r="A20" s="1" t="s">
        <v>13</v>
      </c>
      <c r="B20" s="65">
        <v>299900</v>
      </c>
      <c r="C20" s="63">
        <v>3</v>
      </c>
      <c r="D20" s="65">
        <v>299900</v>
      </c>
      <c r="E20" s="63">
        <v>3</v>
      </c>
      <c r="F20" s="411" t="s">
        <v>147</v>
      </c>
      <c r="G20" s="565" t="s">
        <v>147</v>
      </c>
    </row>
    <row r="21" spans="1:7">
      <c r="A21" s="1" t="s">
        <v>14</v>
      </c>
      <c r="B21" s="65">
        <v>292000</v>
      </c>
      <c r="C21" s="63">
        <v>85</v>
      </c>
      <c r="D21" s="65">
        <v>257500</v>
      </c>
      <c r="E21" s="63">
        <v>78</v>
      </c>
      <c r="F21" s="65">
        <v>385000</v>
      </c>
      <c r="G21" s="515">
        <v>7</v>
      </c>
    </row>
    <row r="22" spans="1:7">
      <c r="A22" s="56" t="s">
        <v>48</v>
      </c>
      <c r="B22" s="77">
        <f>(B6*C6+B7*C7+B8*C8+B9*C9+B10*C10+B11*C11+B12*C12+B13*C13+B14*C14+B15*C15+B16*C16+B17*C17+B18*C18+B19*C19+B20*C20+B21*C21)/C22</f>
        <v>318313.72978959023</v>
      </c>
      <c r="C22" s="265">
        <f>SUM(C6:C21)</f>
        <v>903</v>
      </c>
      <c r="D22" s="77">
        <f>(D6*E6+D7*E7+D8*E8+D9*E9+D10*E10+D11*E11+D12*E12+D13*E13+D14*E14+D15*E15+D16*E16+D17*E17+D18*E18+D19*E19+D20*E20+D21*E21)/E22</f>
        <v>315020.51815980632</v>
      </c>
      <c r="E22" s="265">
        <f>SUM(E6:E21)</f>
        <v>826</v>
      </c>
      <c r="F22" s="77">
        <f>(F6*G6+F7*G7+F8*G8+F9*G9+F15*G15+F16*G16+F17*G17+F19*G19+F21*G21)/G22</f>
        <v>350760.51948051946</v>
      </c>
      <c r="G22" s="618">
        <f>SUM(G6:G21)</f>
        <v>77</v>
      </c>
    </row>
    <row r="23" spans="1:7">
      <c r="A23" s="1" t="s">
        <v>19</v>
      </c>
      <c r="B23" s="65">
        <v>237000</v>
      </c>
      <c r="C23" s="63">
        <v>67</v>
      </c>
      <c r="D23" s="65">
        <v>237000</v>
      </c>
      <c r="E23" s="63">
        <v>62</v>
      </c>
      <c r="F23" s="65">
        <v>219500</v>
      </c>
      <c r="G23" s="89">
        <v>5</v>
      </c>
    </row>
    <row r="24" spans="1:7">
      <c r="A24" s="1" t="s">
        <v>22</v>
      </c>
      <c r="B24" s="65">
        <v>315000</v>
      </c>
      <c r="C24" s="63">
        <v>59</v>
      </c>
      <c r="D24" s="65">
        <v>260000</v>
      </c>
      <c r="E24" s="63">
        <v>41</v>
      </c>
      <c r="F24" s="65">
        <v>409800</v>
      </c>
      <c r="G24" s="89">
        <v>16</v>
      </c>
    </row>
    <row r="25" spans="1:7">
      <c r="A25" s="1" t="s">
        <v>25</v>
      </c>
      <c r="B25" s="65">
        <v>330000</v>
      </c>
      <c r="C25" s="63">
        <v>49</v>
      </c>
      <c r="D25" s="65">
        <v>330000</v>
      </c>
      <c r="E25" s="63">
        <v>37</v>
      </c>
      <c r="F25" s="65">
        <v>284264</v>
      </c>
      <c r="G25" s="89">
        <v>12</v>
      </c>
    </row>
    <row r="26" spans="1:7">
      <c r="A26" s="1" t="s">
        <v>26</v>
      </c>
      <c r="B26" s="65">
        <v>265000</v>
      </c>
      <c r="C26" s="63">
        <v>34</v>
      </c>
      <c r="D26" s="65">
        <v>258900</v>
      </c>
      <c r="E26" s="63">
        <v>32</v>
      </c>
      <c r="F26" s="65">
        <v>300000</v>
      </c>
      <c r="G26" s="89">
        <v>2</v>
      </c>
    </row>
    <row r="27" spans="1:7">
      <c r="A27" s="1" t="s">
        <v>1</v>
      </c>
      <c r="B27" s="65">
        <v>269000</v>
      </c>
      <c r="C27" s="63">
        <v>48</v>
      </c>
      <c r="D27" s="65">
        <v>283000</v>
      </c>
      <c r="E27" s="63">
        <v>37</v>
      </c>
      <c r="F27" s="65">
        <v>255000</v>
      </c>
      <c r="G27" s="89">
        <v>11</v>
      </c>
    </row>
    <row r="28" spans="1:7">
      <c r="A28" s="1" t="s">
        <v>2</v>
      </c>
      <c r="B28" s="65">
        <v>239900</v>
      </c>
      <c r="C28" s="63">
        <v>25</v>
      </c>
      <c r="D28" s="65">
        <v>210100</v>
      </c>
      <c r="E28" s="63">
        <v>16</v>
      </c>
      <c r="F28" s="65">
        <v>299700</v>
      </c>
      <c r="G28" s="89">
        <v>9</v>
      </c>
    </row>
    <row r="29" spans="1:7">
      <c r="A29" s="1" t="s">
        <v>27</v>
      </c>
      <c r="B29" s="65">
        <v>224900</v>
      </c>
      <c r="C29" s="63">
        <v>57</v>
      </c>
      <c r="D29" s="65">
        <v>211500</v>
      </c>
      <c r="E29" s="63">
        <v>43</v>
      </c>
      <c r="F29" s="65">
        <v>234000</v>
      </c>
      <c r="G29" s="89">
        <v>14</v>
      </c>
    </row>
    <row r="30" spans="1:7">
      <c r="A30" s="1" t="s">
        <v>4</v>
      </c>
      <c r="B30" s="65">
        <v>230000</v>
      </c>
      <c r="C30" s="63">
        <v>70</v>
      </c>
      <c r="D30" s="65">
        <v>189000</v>
      </c>
      <c r="E30" s="63">
        <v>47</v>
      </c>
      <c r="F30" s="65">
        <v>256500</v>
      </c>
      <c r="G30" s="89">
        <v>23</v>
      </c>
    </row>
    <row r="31" spans="1:7">
      <c r="A31" s="1" t="s">
        <v>5</v>
      </c>
      <c r="B31" s="65">
        <v>204000</v>
      </c>
      <c r="C31" s="63">
        <v>53</v>
      </c>
      <c r="D31" s="65">
        <v>187520</v>
      </c>
      <c r="E31" s="63">
        <v>41</v>
      </c>
      <c r="F31" s="65">
        <v>204000</v>
      </c>
      <c r="G31" s="89">
        <v>12</v>
      </c>
    </row>
    <row r="32" spans="1:7">
      <c r="A32" s="1" t="s">
        <v>6</v>
      </c>
      <c r="B32" s="65">
        <v>250000</v>
      </c>
      <c r="C32" s="63">
        <v>62</v>
      </c>
      <c r="D32" s="65">
        <v>250000</v>
      </c>
      <c r="E32" s="63">
        <v>59</v>
      </c>
      <c r="F32" s="65">
        <v>287000</v>
      </c>
      <c r="G32" s="89">
        <v>3</v>
      </c>
    </row>
    <row r="33" spans="1:7">
      <c r="A33" s="1" t="s">
        <v>35</v>
      </c>
      <c r="B33" s="65">
        <v>195000</v>
      </c>
      <c r="C33" s="63">
        <v>54</v>
      </c>
      <c r="D33" s="65">
        <v>183500</v>
      </c>
      <c r="E33" s="63">
        <v>48</v>
      </c>
      <c r="F33" s="65">
        <v>230000</v>
      </c>
      <c r="G33" s="89">
        <v>6</v>
      </c>
    </row>
    <row r="34" spans="1:7">
      <c r="A34" s="1" t="s">
        <v>39</v>
      </c>
      <c r="B34" s="65">
        <v>231500</v>
      </c>
      <c r="C34" s="63">
        <v>43</v>
      </c>
      <c r="D34" s="65">
        <v>210000</v>
      </c>
      <c r="E34" s="63">
        <v>31</v>
      </c>
      <c r="F34" s="65">
        <v>248350</v>
      </c>
      <c r="G34" s="89">
        <v>12</v>
      </c>
    </row>
    <row r="35" spans="1:7">
      <c r="A35" s="1" t="s">
        <v>40</v>
      </c>
      <c r="B35" s="65">
        <v>190000</v>
      </c>
      <c r="C35" s="63">
        <v>38</v>
      </c>
      <c r="D35" s="65">
        <v>183000</v>
      </c>
      <c r="E35" s="63">
        <v>33</v>
      </c>
      <c r="F35" s="65">
        <v>239000</v>
      </c>
      <c r="G35" s="89">
        <v>5</v>
      </c>
    </row>
    <row r="36" spans="1:7">
      <c r="A36" s="1" t="s">
        <v>41</v>
      </c>
      <c r="B36" s="65">
        <v>235000</v>
      </c>
      <c r="C36" s="63">
        <v>48</v>
      </c>
      <c r="D36" s="65">
        <v>222000</v>
      </c>
      <c r="E36" s="63">
        <v>40</v>
      </c>
      <c r="F36" s="65">
        <v>249900</v>
      </c>
      <c r="G36" s="89">
        <v>8</v>
      </c>
    </row>
    <row r="37" spans="1:7">
      <c r="A37" s="1" t="s">
        <v>42</v>
      </c>
      <c r="B37" s="65">
        <v>207900</v>
      </c>
      <c r="C37" s="63">
        <v>52</v>
      </c>
      <c r="D37" s="65">
        <v>208000</v>
      </c>
      <c r="E37" s="63">
        <v>49</v>
      </c>
      <c r="F37" s="65">
        <v>190000</v>
      </c>
      <c r="G37" s="89">
        <v>3</v>
      </c>
    </row>
    <row r="38" spans="1:7">
      <c r="A38" s="1" t="s">
        <v>44</v>
      </c>
      <c r="B38" s="65">
        <v>218000</v>
      </c>
      <c r="C38" s="63">
        <v>96</v>
      </c>
      <c r="D38" s="65">
        <v>200000</v>
      </c>
      <c r="E38" s="63">
        <v>79</v>
      </c>
      <c r="F38" s="65">
        <v>224900</v>
      </c>
      <c r="G38" s="89">
        <v>17</v>
      </c>
    </row>
    <row r="39" spans="1:7">
      <c r="A39" s="1" t="s">
        <v>46</v>
      </c>
      <c r="B39" s="65">
        <v>239000</v>
      </c>
      <c r="C39" s="63">
        <v>73</v>
      </c>
      <c r="D39" s="65">
        <v>199900</v>
      </c>
      <c r="E39" s="63">
        <v>48</v>
      </c>
      <c r="F39" s="65">
        <v>273200</v>
      </c>
      <c r="G39" s="89">
        <v>25</v>
      </c>
    </row>
    <row r="40" spans="1:7">
      <c r="A40" s="56" t="s">
        <v>50</v>
      </c>
      <c r="B40" s="77">
        <f>(B23*C23+B24*C24+B25*C25+B26*C26+B27*C27+B28*C28+B29*C29+B30*C30+B31*C31+B32*C32+B33*C33+B34*C34+B35*C35+B36*C36+B37*C37+B38*C38+B39*C39)/C40</f>
        <v>239175.75431034484</v>
      </c>
      <c r="C40" s="78">
        <f>SUM(C23:C39)</f>
        <v>928</v>
      </c>
      <c r="D40" s="77">
        <f>(D23*E23+D24*E24+D25*E25+D26*E26+D27*E27+D28*E28+D29*E29+D30*E30+D31*E31+D32*E32+D33*E33+D34*E34+D35*E35+D36*E36+D37*E37+D38*E38+D39*E39)/E40</f>
        <v>223312.8129205922</v>
      </c>
      <c r="E40" s="78">
        <f>SUM(E23:E39)</f>
        <v>743</v>
      </c>
      <c r="F40" s="77">
        <f>(F23*G23+F24*G24+F25*G25+F26*G26+F27*G27+F28*G28+F29*G29+F30*G30+F31*G31+F32*G32+F33*G33+F34*G34+F35*G35+F36*G36+F37*G37+F38*G38+F39*G39)/G40</f>
        <v>264644.63387978141</v>
      </c>
      <c r="G40" s="79">
        <f>SUM(G23:G39)</f>
        <v>183</v>
      </c>
    </row>
    <row r="41" spans="1:7">
      <c r="A41" s="1" t="s">
        <v>28</v>
      </c>
      <c r="B41" s="65">
        <v>183900</v>
      </c>
      <c r="C41" s="63">
        <v>236</v>
      </c>
      <c r="D41" s="65">
        <v>180000</v>
      </c>
      <c r="E41" s="63">
        <v>214</v>
      </c>
      <c r="F41" s="65">
        <v>265000</v>
      </c>
      <c r="G41" s="89">
        <v>22</v>
      </c>
    </row>
    <row r="42" spans="1:7">
      <c r="A42" s="1" t="s">
        <v>120</v>
      </c>
      <c r="B42" s="65">
        <v>224933</v>
      </c>
      <c r="C42" s="63">
        <v>188</v>
      </c>
      <c r="D42" s="65">
        <v>215000</v>
      </c>
      <c r="E42" s="63">
        <v>170</v>
      </c>
      <c r="F42" s="65">
        <v>319900</v>
      </c>
      <c r="G42" s="89">
        <v>18</v>
      </c>
    </row>
    <row r="43" spans="1:7">
      <c r="A43" s="1" t="s">
        <v>121</v>
      </c>
      <c r="B43" s="65">
        <v>243000</v>
      </c>
      <c r="C43" s="63">
        <v>69</v>
      </c>
      <c r="D43" s="65">
        <v>229900</v>
      </c>
      <c r="E43" s="63">
        <v>56</v>
      </c>
      <c r="F43" s="65">
        <v>252533</v>
      </c>
      <c r="G43" s="89">
        <v>13</v>
      </c>
    </row>
    <row r="44" spans="1:7">
      <c r="A44" s="1" t="s">
        <v>8</v>
      </c>
      <c r="B44" s="65">
        <v>229999</v>
      </c>
      <c r="C44" s="63">
        <v>194</v>
      </c>
      <c r="D44" s="65">
        <v>218000</v>
      </c>
      <c r="E44" s="63">
        <v>184</v>
      </c>
      <c r="F44" s="65">
        <v>270000</v>
      </c>
      <c r="G44" s="89">
        <v>10</v>
      </c>
    </row>
    <row r="45" spans="1:7">
      <c r="A45" s="1" t="s">
        <v>122</v>
      </c>
      <c r="B45" s="65">
        <v>214000</v>
      </c>
      <c r="C45" s="63">
        <v>250</v>
      </c>
      <c r="D45" s="65">
        <v>210000</v>
      </c>
      <c r="E45" s="63">
        <v>233</v>
      </c>
      <c r="F45" s="65">
        <v>318354</v>
      </c>
      <c r="G45" s="89">
        <v>17</v>
      </c>
    </row>
    <row r="46" spans="1:7">
      <c r="A46" s="1" t="s">
        <v>123</v>
      </c>
      <c r="B46" s="65">
        <v>210000</v>
      </c>
      <c r="C46" s="63">
        <v>557</v>
      </c>
      <c r="D46" s="65">
        <v>205000</v>
      </c>
      <c r="E46" s="63">
        <v>520</v>
      </c>
      <c r="F46" s="65">
        <v>314000</v>
      </c>
      <c r="G46" s="89">
        <v>37</v>
      </c>
    </row>
    <row r="47" spans="1:7">
      <c r="A47" s="1" t="s">
        <v>124</v>
      </c>
      <c r="B47" s="65">
        <v>262300</v>
      </c>
      <c r="C47" s="63">
        <v>93</v>
      </c>
      <c r="D47" s="65">
        <v>270000</v>
      </c>
      <c r="E47" s="63">
        <v>80</v>
      </c>
      <c r="F47" s="65">
        <v>250000</v>
      </c>
      <c r="G47" s="89">
        <v>13</v>
      </c>
    </row>
    <row r="48" spans="1:7">
      <c r="A48" s="1" t="s">
        <v>45</v>
      </c>
      <c r="B48" s="65">
        <v>239900</v>
      </c>
      <c r="C48" s="63">
        <v>202</v>
      </c>
      <c r="D48" s="65">
        <v>238000</v>
      </c>
      <c r="E48" s="63">
        <v>189</v>
      </c>
      <c r="F48" s="65">
        <v>325000</v>
      </c>
      <c r="G48" s="89">
        <v>13</v>
      </c>
    </row>
    <row r="49" spans="1:7">
      <c r="A49" s="1" t="s">
        <v>15</v>
      </c>
      <c r="B49" s="65">
        <v>360000</v>
      </c>
      <c r="C49" s="63">
        <v>175</v>
      </c>
      <c r="D49" s="65">
        <v>335000</v>
      </c>
      <c r="E49" s="63">
        <v>148</v>
      </c>
      <c r="F49" s="65">
        <v>438000</v>
      </c>
      <c r="G49" s="89">
        <v>27</v>
      </c>
    </row>
    <row r="50" spans="1:7">
      <c r="A50" s="56" t="s">
        <v>52</v>
      </c>
      <c r="B50" s="77">
        <f>(B41*C41+B42*C42+B43*C43+B44*C44+B45*C45+B46*C46+B47*C47+B48*C48+B49*C49)/C50</f>
        <v>230854.53665987781</v>
      </c>
      <c r="C50" s="78">
        <f>SUM(C41:C49)</f>
        <v>1964</v>
      </c>
      <c r="D50" s="77">
        <f>(D41*E41+D42*E42+D43*E43+D44*E44+D45*E45+D46*E46+D47*E47+D48*E48+D49*E49)/E50</f>
        <v>222825.1950947603</v>
      </c>
      <c r="E50" s="78">
        <f>SUM(E41:E49)</f>
        <v>1794</v>
      </c>
      <c r="F50" s="77">
        <f>(F41*G41+F42*G42+F43*G43+F44*G44+F45*G45+F46*G46+F47*G47+F48*G48+F49*G49)/G50</f>
        <v>317071.45294117648</v>
      </c>
      <c r="G50" s="79">
        <f>SUM(G41:G49)</f>
        <v>170</v>
      </c>
    </row>
    <row r="51" spans="1:7">
      <c r="A51" s="264" t="s">
        <v>179</v>
      </c>
      <c r="B51" s="77">
        <f>(B50*C50+B40*C40+B22*C22)/C51</f>
        <v>253699.79130434783</v>
      </c>
      <c r="C51" s="265">
        <f>SUM(C50,C40,C22)</f>
        <v>3795</v>
      </c>
      <c r="D51" s="77">
        <f>(D50*E50+D40*E40+D22*E22)/E51</f>
        <v>245577.3916146298</v>
      </c>
      <c r="E51" s="265">
        <f>SUM(E50,E40,E22)</f>
        <v>3363</v>
      </c>
      <c r="F51" s="77">
        <f>(F50*G50+F40*G40+F22*G22)/G51</f>
        <v>300792.26744186046</v>
      </c>
      <c r="G51" s="516">
        <f>SUM(G50,G40,G22)</f>
        <v>430</v>
      </c>
    </row>
    <row r="52" spans="1:7">
      <c r="A52" s="80" t="s">
        <v>76</v>
      </c>
      <c r="B52" s="86">
        <v>210533</v>
      </c>
      <c r="C52" s="85">
        <v>3056</v>
      </c>
      <c r="D52" s="86">
        <v>206000</v>
      </c>
      <c r="E52" s="85">
        <v>2831</v>
      </c>
      <c r="F52" s="86">
        <v>300000</v>
      </c>
      <c r="G52" s="87">
        <v>225</v>
      </c>
    </row>
    <row r="53" spans="1:7">
      <c r="A53" s="80" t="s">
        <v>54</v>
      </c>
      <c r="B53" s="86">
        <v>250000</v>
      </c>
      <c r="C53" s="85">
        <v>2636</v>
      </c>
      <c r="D53" s="86">
        <v>245000</v>
      </c>
      <c r="E53" s="85">
        <v>2304</v>
      </c>
      <c r="F53" s="86">
        <v>284318</v>
      </c>
      <c r="G53" s="87">
        <v>332</v>
      </c>
    </row>
    <row r="54" spans="1:7">
      <c r="A54" s="80" t="s">
        <v>84</v>
      </c>
      <c r="B54" s="86">
        <v>207000</v>
      </c>
      <c r="C54" s="85">
        <v>9843</v>
      </c>
      <c r="D54" s="86">
        <v>200000</v>
      </c>
      <c r="E54" s="85">
        <v>9018</v>
      </c>
      <c r="F54" s="86">
        <v>267500</v>
      </c>
      <c r="G54" s="87">
        <v>825</v>
      </c>
    </row>
  </sheetData>
  <mergeCells count="3">
    <mergeCell ref="F4:G4"/>
    <mergeCell ref="B4:C4"/>
    <mergeCell ref="D4:E4"/>
  </mergeCells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6"/>
  <sheetViews>
    <sheetView workbookViewId="0">
      <selection activeCell="B6" sqref="B6"/>
    </sheetView>
  </sheetViews>
  <sheetFormatPr baseColWidth="10" defaultColWidth="8.83203125" defaultRowHeight="13"/>
  <cols>
    <col min="1" max="1" width="19.83203125" bestFit="1" customWidth="1"/>
    <col min="2" max="2" width="10.5" customWidth="1"/>
    <col min="3" max="3" width="8" customWidth="1"/>
    <col min="4" max="4" width="9.83203125" customWidth="1"/>
    <col min="5" max="5" width="8" customWidth="1"/>
    <col min="6" max="6" width="10.83203125" customWidth="1"/>
    <col min="7" max="7" width="7" customWidth="1"/>
    <col min="8" max="10" width="8.5" customWidth="1"/>
    <col min="12" max="12" width="22.1640625" style="596" bestFit="1" customWidth="1"/>
    <col min="13" max="13" width="0" style="597" hidden="1" customWidth="1"/>
    <col min="14" max="20" width="8.83203125" style="597"/>
    <col min="21" max="21" width="8.83203125" style="242"/>
  </cols>
  <sheetData>
    <row r="1" spans="1:21" s="568" customFormat="1" ht="27.75" customHeight="1">
      <c r="A1" s="567"/>
      <c r="B1" s="942" t="s">
        <v>220</v>
      </c>
      <c r="C1" s="942"/>
      <c r="D1" s="942" t="s">
        <v>221</v>
      </c>
      <c r="E1" s="942"/>
      <c r="F1" s="942" t="s">
        <v>222</v>
      </c>
      <c r="G1" s="942"/>
      <c r="H1" s="939" t="s">
        <v>223</v>
      </c>
      <c r="I1" s="940"/>
      <c r="J1" s="941"/>
      <c r="L1" s="587" t="s">
        <v>67</v>
      </c>
      <c r="M1" s="588"/>
      <c r="N1" s="588"/>
      <c r="O1" s="588"/>
      <c r="P1" s="588"/>
      <c r="Q1" s="588"/>
      <c r="R1" s="588"/>
      <c r="S1" s="588"/>
      <c r="T1" s="588"/>
      <c r="U1" s="589"/>
    </row>
    <row r="2" spans="1:21" s="568" customFormat="1" ht="36" customHeight="1">
      <c r="A2" s="569" t="s">
        <v>16</v>
      </c>
      <c r="B2" s="447" t="s">
        <v>80</v>
      </c>
      <c r="C2" s="448" t="s">
        <v>96</v>
      </c>
      <c r="D2" s="447" t="s">
        <v>80</v>
      </c>
      <c r="E2" s="448" t="s">
        <v>96</v>
      </c>
      <c r="F2" s="447" t="s">
        <v>80</v>
      </c>
      <c r="G2" s="448" t="s">
        <v>96</v>
      </c>
      <c r="H2" s="570" t="s">
        <v>81</v>
      </c>
      <c r="I2" s="571" t="s">
        <v>100</v>
      </c>
      <c r="J2" s="571" t="s">
        <v>101</v>
      </c>
      <c r="L2" s="590"/>
      <c r="M2" s="53" t="s">
        <v>212</v>
      </c>
      <c r="N2" s="53">
        <v>2006</v>
      </c>
      <c r="O2" s="53">
        <v>2007</v>
      </c>
      <c r="P2" s="53">
        <v>2008</v>
      </c>
      <c r="Q2" s="53">
        <v>2009</v>
      </c>
      <c r="R2" s="53">
        <v>2010</v>
      </c>
      <c r="S2" s="53" t="s">
        <v>218</v>
      </c>
      <c r="T2" s="53" t="s">
        <v>207</v>
      </c>
      <c r="U2" s="50" t="s">
        <v>211</v>
      </c>
    </row>
    <row r="3" spans="1:21">
      <c r="A3" s="242" t="s">
        <v>48</v>
      </c>
      <c r="B3" s="572">
        <v>319405.56087551301</v>
      </c>
      <c r="C3" s="573">
        <v>731</v>
      </c>
      <c r="D3" s="572">
        <v>316229.47604790417</v>
      </c>
      <c r="E3" s="573">
        <v>668</v>
      </c>
      <c r="F3" s="572">
        <v>353161.26984126982</v>
      </c>
      <c r="G3" s="573">
        <v>63</v>
      </c>
      <c r="H3" s="574">
        <v>-2.7708711471323387E-2</v>
      </c>
      <c r="I3" s="574">
        <v>-2.9759275530380973E-2</v>
      </c>
      <c r="J3" s="574">
        <v>0.13609919696510175</v>
      </c>
      <c r="L3" s="591" t="s">
        <v>76</v>
      </c>
      <c r="M3" s="92">
        <f t="shared" ref="M3:M13" si="0">(S3-N3)/N3</f>
        <v>-0.19083969465648856</v>
      </c>
      <c r="N3" s="55">
        <v>262000</v>
      </c>
      <c r="O3" s="55">
        <v>265000</v>
      </c>
      <c r="P3" s="55">
        <v>244900</v>
      </c>
      <c r="Q3" s="540">
        <v>218500</v>
      </c>
      <c r="R3" s="540">
        <v>224900</v>
      </c>
      <c r="S3" s="55">
        <v>212000</v>
      </c>
      <c r="T3" s="541">
        <f>S3-R3</f>
        <v>-12900</v>
      </c>
      <c r="U3" s="92">
        <f t="shared" ref="U3:U13" si="1">T3/R3</f>
        <v>-5.7358826144953315E-2</v>
      </c>
    </row>
    <row r="4" spans="1:21">
      <c r="A4" s="242" t="s">
        <v>50</v>
      </c>
      <c r="B4" s="575">
        <v>239685.94594594595</v>
      </c>
      <c r="C4" s="576">
        <v>740</v>
      </c>
      <c r="D4" s="575">
        <v>227798.27150084317</v>
      </c>
      <c r="E4" s="576">
        <v>593</v>
      </c>
      <c r="F4" s="575">
        <v>268441.51094890508</v>
      </c>
      <c r="G4" s="576">
        <v>147</v>
      </c>
      <c r="H4" s="577">
        <v>1.0792699776147151E-2</v>
      </c>
      <c r="I4" s="577">
        <v>-1.3880455302097694E-2</v>
      </c>
      <c r="J4" s="577">
        <v>9.8214399853054357E-3</v>
      </c>
      <c r="L4" s="591" t="s">
        <v>54</v>
      </c>
      <c r="M4" s="92">
        <f t="shared" si="0"/>
        <v>-0.16071440329218106</v>
      </c>
      <c r="N4" s="55">
        <v>303750</v>
      </c>
      <c r="O4" s="55">
        <v>300000</v>
      </c>
      <c r="P4" s="55">
        <v>285000</v>
      </c>
      <c r="Q4" s="540">
        <v>247000</v>
      </c>
      <c r="R4" s="540">
        <v>259000</v>
      </c>
      <c r="S4" s="55">
        <v>254933</v>
      </c>
      <c r="T4" s="541">
        <f>S4-R4</f>
        <v>-4067</v>
      </c>
      <c r="U4" s="92">
        <f t="shared" si="1"/>
        <v>-1.5702702702702704E-2</v>
      </c>
    </row>
    <row r="5" spans="1:21">
      <c r="A5" s="242" t="s">
        <v>52</v>
      </c>
      <c r="B5" s="575">
        <v>229739.01837769328</v>
      </c>
      <c r="C5" s="576">
        <v>1578</v>
      </c>
      <c r="D5" s="575">
        <v>215962.63121063681</v>
      </c>
      <c r="E5" s="576">
        <v>1429</v>
      </c>
      <c r="F5" s="575">
        <v>320352.74496644293</v>
      </c>
      <c r="G5" s="576">
        <v>149</v>
      </c>
      <c r="H5" s="577">
        <v>-4.4042826528358794E-2</v>
      </c>
      <c r="I5" s="577">
        <v>-6.7212605497000477E-2</v>
      </c>
      <c r="J5" s="577">
        <v>1.5632558629605858E-2</v>
      </c>
      <c r="L5" s="592" t="s">
        <v>71</v>
      </c>
      <c r="M5" s="90">
        <f t="shared" si="0"/>
        <v>-0.25077812361049356</v>
      </c>
      <c r="N5" s="54">
        <v>224900</v>
      </c>
      <c r="O5" s="54">
        <v>219000</v>
      </c>
      <c r="P5" s="54">
        <v>215000</v>
      </c>
      <c r="Q5" s="593">
        <v>170000</v>
      </c>
      <c r="R5" s="593">
        <v>175000</v>
      </c>
      <c r="S5" s="54">
        <v>168500</v>
      </c>
      <c r="T5" s="594">
        <f>S5-R5</f>
        <v>-6500</v>
      </c>
      <c r="U5" s="90">
        <f t="shared" si="1"/>
        <v>-3.7142857142857144E-2</v>
      </c>
    </row>
    <row r="6" spans="1:21" s="4" customFormat="1">
      <c r="A6" s="578" t="s">
        <v>156</v>
      </c>
      <c r="B6" s="579">
        <v>253650.78255165627</v>
      </c>
      <c r="C6" s="580">
        <v>3049</v>
      </c>
      <c r="D6" s="579">
        <v>243470.73048327139</v>
      </c>
      <c r="E6" s="580">
        <v>2690</v>
      </c>
      <c r="F6" s="579">
        <v>305897.43839541549</v>
      </c>
      <c r="G6" s="580">
        <v>349</v>
      </c>
      <c r="H6" s="581">
        <v>-2.69526829715665E-2</v>
      </c>
      <c r="I6" s="581">
        <v>-4.2964618068187424E-2</v>
      </c>
      <c r="J6" s="581">
        <v>2.7799487000114146E-2</v>
      </c>
      <c r="L6" s="592" t="s">
        <v>72</v>
      </c>
      <c r="M6" s="91">
        <f t="shared" si="0"/>
        <v>-0.18604651162790697</v>
      </c>
      <c r="N6" s="54">
        <v>215000</v>
      </c>
      <c r="O6" s="54">
        <v>219900</v>
      </c>
      <c r="P6" s="54">
        <v>210000</v>
      </c>
      <c r="Q6" s="593">
        <v>170000</v>
      </c>
      <c r="R6" s="593">
        <v>180000</v>
      </c>
      <c r="S6" s="54">
        <v>175000</v>
      </c>
      <c r="T6" s="594">
        <f t="shared" ref="T6:T12" si="2">S6-R6</f>
        <v>-5000</v>
      </c>
      <c r="U6" s="91">
        <f t="shared" si="1"/>
        <v>-2.7777777777777776E-2</v>
      </c>
    </row>
    <row r="7" spans="1:21">
      <c r="A7" s="242" t="s">
        <v>76</v>
      </c>
      <c r="B7" s="575">
        <v>212000</v>
      </c>
      <c r="C7" s="576">
        <v>2476</v>
      </c>
      <c r="D7" s="575">
        <v>206000</v>
      </c>
      <c r="E7" s="576">
        <v>2291</v>
      </c>
      <c r="F7" s="575">
        <v>298825</v>
      </c>
      <c r="G7" s="576">
        <v>185</v>
      </c>
      <c r="H7" s="577">
        <v>-5.7358826144953315E-2</v>
      </c>
      <c r="I7" s="577">
        <v>-5.2873563218390804E-2</v>
      </c>
      <c r="J7" s="577">
        <v>4.8508771929824564E-2</v>
      </c>
      <c r="L7" s="592" t="s">
        <v>73</v>
      </c>
      <c r="M7" s="91">
        <f t="shared" si="0"/>
        <v>-0.22885572139303484</v>
      </c>
      <c r="N7" s="54">
        <v>201000</v>
      </c>
      <c r="O7" s="54">
        <v>205000</v>
      </c>
      <c r="P7" s="54">
        <v>192500</v>
      </c>
      <c r="Q7" s="593">
        <v>169900</v>
      </c>
      <c r="R7" s="593">
        <v>166000</v>
      </c>
      <c r="S7" s="54">
        <v>155000</v>
      </c>
      <c r="T7" s="594">
        <f t="shared" si="2"/>
        <v>-11000</v>
      </c>
      <c r="U7" s="91">
        <f t="shared" si="1"/>
        <v>-6.6265060240963861E-2</v>
      </c>
    </row>
    <row r="8" spans="1:21">
      <c r="A8" s="242" t="s">
        <v>54</v>
      </c>
      <c r="B8" s="575">
        <v>254933</v>
      </c>
      <c r="C8" s="576">
        <v>2115</v>
      </c>
      <c r="D8" s="575">
        <v>249900</v>
      </c>
      <c r="E8" s="576">
        <v>1846</v>
      </c>
      <c r="F8" s="575">
        <v>284318</v>
      </c>
      <c r="G8" s="576">
        <v>269</v>
      </c>
      <c r="H8" s="577">
        <v>-1.5702702702702704E-2</v>
      </c>
      <c r="I8" s="577">
        <v>-4.0000000000000002E-4</v>
      </c>
      <c r="J8" s="577">
        <v>-3.4773782001011673E-2</v>
      </c>
      <c r="L8" s="592" t="s">
        <v>74</v>
      </c>
      <c r="M8" s="91">
        <f t="shared" si="0"/>
        <v>-0.24937447873227689</v>
      </c>
      <c r="N8" s="54">
        <v>119900</v>
      </c>
      <c r="O8" s="54">
        <v>127533</v>
      </c>
      <c r="P8" s="54">
        <v>115000</v>
      </c>
      <c r="Q8" s="593">
        <v>80000</v>
      </c>
      <c r="R8" s="593">
        <v>95000</v>
      </c>
      <c r="S8" s="54">
        <v>90000</v>
      </c>
      <c r="T8" s="594">
        <f t="shared" si="2"/>
        <v>-5000</v>
      </c>
      <c r="U8" s="91">
        <f t="shared" si="1"/>
        <v>-5.2631578947368418E-2</v>
      </c>
    </row>
    <row r="9" spans="1:21" s="4" customFormat="1">
      <c r="A9" s="582" t="s">
        <v>84</v>
      </c>
      <c r="B9" s="583">
        <v>209000</v>
      </c>
      <c r="C9" s="584">
        <v>7901</v>
      </c>
      <c r="D9" s="583">
        <v>200000</v>
      </c>
      <c r="E9" s="584">
        <v>7226</v>
      </c>
      <c r="F9" s="583">
        <v>265000</v>
      </c>
      <c r="G9" s="584">
        <v>675</v>
      </c>
      <c r="H9" s="585">
        <v>-2.7906976744186046E-2</v>
      </c>
      <c r="I9" s="585">
        <v>-2.4390243902439025E-2</v>
      </c>
      <c r="J9" s="585">
        <v>-2.1779254337393871E-2</v>
      </c>
      <c r="L9" s="592" t="s">
        <v>75</v>
      </c>
      <c r="M9" s="91">
        <f t="shared" si="0"/>
        <v>-0.12</v>
      </c>
      <c r="N9" s="54">
        <v>212500</v>
      </c>
      <c r="O9" s="54">
        <v>221000</v>
      </c>
      <c r="P9" s="54">
        <v>212500</v>
      </c>
      <c r="Q9" s="593">
        <v>182000</v>
      </c>
      <c r="R9" s="593">
        <v>185000</v>
      </c>
      <c r="S9" s="54">
        <v>187000</v>
      </c>
      <c r="T9" s="594">
        <f t="shared" si="2"/>
        <v>2000</v>
      </c>
      <c r="U9" s="91">
        <f t="shared" si="1"/>
        <v>1.0810810810810811E-2</v>
      </c>
    </row>
    <row r="10" spans="1:21">
      <c r="A10" s="586" t="s">
        <v>201</v>
      </c>
      <c r="L10" s="592" t="s">
        <v>77</v>
      </c>
      <c r="M10" s="91">
        <f t="shared" si="0"/>
        <v>-0.22507571219730829</v>
      </c>
      <c r="N10" s="54">
        <v>238733</v>
      </c>
      <c r="O10" s="54">
        <v>238000</v>
      </c>
      <c r="P10" s="54">
        <v>232000</v>
      </c>
      <c r="Q10" s="593">
        <v>199900</v>
      </c>
      <c r="R10" s="593">
        <v>195000</v>
      </c>
      <c r="S10" s="54">
        <v>185000</v>
      </c>
      <c r="T10" s="594">
        <f t="shared" si="2"/>
        <v>-10000</v>
      </c>
      <c r="U10" s="91">
        <f t="shared" si="1"/>
        <v>-5.128205128205128E-2</v>
      </c>
    </row>
    <row r="11" spans="1:21">
      <c r="A11" s="586" t="s">
        <v>106</v>
      </c>
      <c r="L11" s="592" t="s">
        <v>78</v>
      </c>
      <c r="M11" s="91">
        <f t="shared" si="0"/>
        <v>-0.1487603305785124</v>
      </c>
      <c r="N11" s="54">
        <v>229900</v>
      </c>
      <c r="O11" s="54">
        <v>235000</v>
      </c>
      <c r="P11" s="54">
        <v>225500</v>
      </c>
      <c r="Q11" s="593">
        <v>194933</v>
      </c>
      <c r="R11" s="593">
        <v>195000</v>
      </c>
      <c r="S11" s="54">
        <v>195700</v>
      </c>
      <c r="T11" s="594">
        <f t="shared" si="2"/>
        <v>700</v>
      </c>
      <c r="U11" s="91">
        <f t="shared" si="1"/>
        <v>3.5897435897435897E-3</v>
      </c>
    </row>
    <row r="12" spans="1:21">
      <c r="A12" s="586" t="s">
        <v>219</v>
      </c>
      <c r="L12" s="592" t="s">
        <v>79</v>
      </c>
      <c r="M12" s="417">
        <f t="shared" si="0"/>
        <v>-0.17808219178082191</v>
      </c>
      <c r="N12" s="54">
        <v>182500</v>
      </c>
      <c r="O12" s="54">
        <v>190000</v>
      </c>
      <c r="P12" s="54">
        <v>185000</v>
      </c>
      <c r="Q12" s="593">
        <v>149000</v>
      </c>
      <c r="R12" s="593">
        <v>153000</v>
      </c>
      <c r="S12" s="54">
        <v>150000</v>
      </c>
      <c r="T12" s="594">
        <f t="shared" si="2"/>
        <v>-3000</v>
      </c>
      <c r="U12" s="417">
        <f t="shared" si="1"/>
        <v>-1.9607843137254902E-2</v>
      </c>
    </row>
    <row r="13" spans="1:21">
      <c r="L13" s="595" t="s">
        <v>70</v>
      </c>
      <c r="M13" s="92">
        <f t="shared" si="0"/>
        <v>-0.1636654661864746</v>
      </c>
      <c r="N13" s="55">
        <v>249900</v>
      </c>
      <c r="O13" s="55">
        <v>252500</v>
      </c>
      <c r="P13" s="55">
        <v>240000</v>
      </c>
      <c r="Q13" s="540">
        <v>210000</v>
      </c>
      <c r="R13" s="540">
        <v>215000</v>
      </c>
      <c r="S13" s="55">
        <v>209000</v>
      </c>
      <c r="T13" s="541">
        <f>S13-R13</f>
        <v>-6000</v>
      </c>
      <c r="U13" s="92">
        <f t="shared" si="1"/>
        <v>-2.7906976744186046E-2</v>
      </c>
    </row>
    <row r="16" spans="1:21">
      <c r="A16" s="567"/>
      <c r="B16" s="942" t="s">
        <v>220</v>
      </c>
      <c r="C16" s="942"/>
      <c r="D16" s="942" t="s">
        <v>221</v>
      </c>
      <c r="E16" s="942"/>
      <c r="F16" s="942" t="s">
        <v>222</v>
      </c>
      <c r="G16" s="942"/>
    </row>
    <row r="17" spans="1:22" ht="52">
      <c r="A17" s="569" t="s">
        <v>16</v>
      </c>
      <c r="B17" s="447" t="s">
        <v>80</v>
      </c>
      <c r="C17" s="448" t="s">
        <v>96</v>
      </c>
      <c r="D17" s="447" t="s">
        <v>80</v>
      </c>
      <c r="E17" s="448" t="s">
        <v>96</v>
      </c>
      <c r="F17" s="447" t="s">
        <v>80</v>
      </c>
      <c r="G17" s="448" t="s">
        <v>96</v>
      </c>
      <c r="I17" s="598" t="s">
        <v>226</v>
      </c>
      <c r="J17" s="599" t="s">
        <v>227</v>
      </c>
    </row>
    <row r="18" spans="1:22">
      <c r="A18" s="242" t="s">
        <v>48</v>
      </c>
      <c r="B18" s="572">
        <v>319405.56087551301</v>
      </c>
      <c r="C18" s="573">
        <v>731</v>
      </c>
      <c r="D18" s="572">
        <v>316229.47604790417</v>
      </c>
      <c r="E18" s="573">
        <v>668</v>
      </c>
      <c r="F18" s="572">
        <v>353161.26984126982</v>
      </c>
      <c r="G18" s="573">
        <v>63</v>
      </c>
      <c r="H18" s="242" t="s">
        <v>48</v>
      </c>
      <c r="I18" s="600">
        <f>E18/C18</f>
        <v>0.91381668946648431</v>
      </c>
      <c r="J18" s="600">
        <f>G18/C18</f>
        <v>8.6183310533515731E-2</v>
      </c>
      <c r="L18"/>
      <c r="M18" s="596"/>
      <c r="U18" s="597"/>
      <c r="V18" s="242"/>
    </row>
    <row r="19" spans="1:22">
      <c r="A19" s="242" t="s">
        <v>50</v>
      </c>
      <c r="B19" s="575">
        <v>239685.94594594595</v>
      </c>
      <c r="C19" s="576">
        <v>740</v>
      </c>
      <c r="D19" s="575">
        <v>227798.27150084317</v>
      </c>
      <c r="E19" s="576">
        <v>593</v>
      </c>
      <c r="F19" s="575">
        <v>268441.51094890508</v>
      </c>
      <c r="G19" s="576">
        <v>147</v>
      </c>
      <c r="H19" s="242" t="s">
        <v>50</v>
      </c>
      <c r="I19" s="600">
        <f>E19/C19</f>
        <v>0.80135135135135138</v>
      </c>
      <c r="J19" s="600">
        <f>G19/C19</f>
        <v>0.19864864864864865</v>
      </c>
      <c r="L19"/>
      <c r="M19" s="596"/>
      <c r="U19" s="597"/>
      <c r="V19" s="242"/>
    </row>
    <row r="20" spans="1:22">
      <c r="A20" s="242" t="s">
        <v>52</v>
      </c>
      <c r="B20" s="575">
        <v>229739.01837769328</v>
      </c>
      <c r="C20" s="576">
        <v>1578</v>
      </c>
      <c r="D20" s="575">
        <v>215962.63121063681</v>
      </c>
      <c r="E20" s="576">
        <v>1429</v>
      </c>
      <c r="F20" s="575">
        <v>320352.74496644293</v>
      </c>
      <c r="G20" s="576">
        <v>149</v>
      </c>
      <c r="H20" s="242" t="s">
        <v>52</v>
      </c>
      <c r="I20" s="600">
        <f t="shared" ref="I20:I24" si="3">E20/C20</f>
        <v>0.90557667934093788</v>
      </c>
      <c r="J20" s="600">
        <f t="shared" ref="J20:J24" si="4">G20/C20</f>
        <v>9.4423320659062102E-2</v>
      </c>
      <c r="L20"/>
      <c r="M20" s="596"/>
      <c r="U20" s="597"/>
      <c r="V20" s="242"/>
    </row>
    <row r="21" spans="1:22">
      <c r="A21" s="578" t="s">
        <v>156</v>
      </c>
      <c r="B21" s="579">
        <v>253650.78255165627</v>
      </c>
      <c r="C21" s="580">
        <v>3049</v>
      </c>
      <c r="D21" s="579">
        <v>243470.73048327139</v>
      </c>
      <c r="E21" s="580">
        <v>2690</v>
      </c>
      <c r="F21" s="579">
        <v>305897.43839541549</v>
      </c>
      <c r="G21" s="580">
        <v>349</v>
      </c>
      <c r="H21" s="578" t="s">
        <v>156</v>
      </c>
      <c r="I21" s="600">
        <f t="shared" si="3"/>
        <v>0.88225647753361758</v>
      </c>
      <c r="J21" s="600">
        <f t="shared" si="4"/>
        <v>0.11446375860938013</v>
      </c>
      <c r="L21"/>
      <c r="M21" s="596"/>
      <c r="U21" s="597"/>
      <c r="V21" s="242"/>
    </row>
    <row r="22" spans="1:22">
      <c r="A22" s="242" t="s">
        <v>76</v>
      </c>
      <c r="B22" s="575">
        <v>212000</v>
      </c>
      <c r="C22" s="576">
        <v>2476</v>
      </c>
      <c r="D22" s="575">
        <v>206000</v>
      </c>
      <c r="E22" s="576">
        <v>2291</v>
      </c>
      <c r="F22" s="575">
        <v>298825</v>
      </c>
      <c r="G22" s="576">
        <v>185</v>
      </c>
      <c r="H22" s="242" t="s">
        <v>76</v>
      </c>
      <c r="I22" s="600">
        <f t="shared" si="3"/>
        <v>0.92528271405492735</v>
      </c>
      <c r="J22" s="600">
        <f t="shared" si="4"/>
        <v>7.4717285945072695E-2</v>
      </c>
      <c r="L22"/>
      <c r="M22" s="596"/>
      <c r="U22" s="597"/>
      <c r="V22" s="242"/>
    </row>
    <row r="23" spans="1:22">
      <c r="A23" s="242" t="s">
        <v>54</v>
      </c>
      <c r="B23" s="575">
        <v>254933</v>
      </c>
      <c r="C23" s="576">
        <v>2115</v>
      </c>
      <c r="D23" s="575">
        <v>249900</v>
      </c>
      <c r="E23" s="576">
        <v>1846</v>
      </c>
      <c r="F23" s="575">
        <v>284318</v>
      </c>
      <c r="G23" s="576">
        <v>269</v>
      </c>
      <c r="H23" s="242" t="s">
        <v>54</v>
      </c>
      <c r="I23" s="600">
        <f t="shared" si="3"/>
        <v>0.87281323877068562</v>
      </c>
      <c r="J23" s="600">
        <f t="shared" si="4"/>
        <v>0.12718676122931441</v>
      </c>
      <c r="L23"/>
      <c r="M23" s="596"/>
      <c r="U23" s="597"/>
      <c r="V23" s="242"/>
    </row>
    <row r="24" spans="1:22">
      <c r="A24" s="582" t="s">
        <v>84</v>
      </c>
      <c r="B24" s="583">
        <v>209000</v>
      </c>
      <c r="C24" s="584">
        <v>7901</v>
      </c>
      <c r="D24" s="583">
        <v>200000</v>
      </c>
      <c r="E24" s="584">
        <v>7226</v>
      </c>
      <c r="F24" s="583">
        <v>265000</v>
      </c>
      <c r="G24" s="584">
        <v>675</v>
      </c>
      <c r="H24" s="582" t="s">
        <v>84</v>
      </c>
      <c r="I24" s="600">
        <f t="shared" si="3"/>
        <v>0.91456777623085683</v>
      </c>
      <c r="J24" s="600">
        <f t="shared" si="4"/>
        <v>8.543222376914314E-2</v>
      </c>
      <c r="L24"/>
      <c r="M24" s="596"/>
      <c r="U24" s="597"/>
      <c r="V24" s="242"/>
    </row>
    <row r="26" spans="1:22">
      <c r="F26" s="60">
        <f>E19+G19</f>
        <v>740</v>
      </c>
    </row>
  </sheetData>
  <mergeCells count="7">
    <mergeCell ref="H1:J1"/>
    <mergeCell ref="B16:C16"/>
    <mergeCell ref="D16:E16"/>
    <mergeCell ref="F16:G16"/>
    <mergeCell ref="B1:C1"/>
    <mergeCell ref="D1:E1"/>
    <mergeCell ref="F1:G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69"/>
  <sheetViews>
    <sheetView zoomScale="115" zoomScaleNormal="115" zoomScalePageLayoutView="115" workbookViewId="0">
      <pane xSplit="4" ySplit="3" topLeftCell="E13" activePane="bottomRight" state="frozenSplit"/>
      <selection activeCell="I53" sqref="I53"/>
      <selection pane="topRight" activeCell="I53" sqref="I53"/>
      <selection pane="bottomLeft" activeCell="I53" sqref="I53"/>
      <selection pane="bottomRight" activeCell="I53" sqref="I53"/>
    </sheetView>
  </sheetViews>
  <sheetFormatPr baseColWidth="10" defaultColWidth="8.83203125" defaultRowHeight="15"/>
  <cols>
    <col min="1" max="1" width="19.1640625" style="95" customWidth="1"/>
    <col min="2" max="4" width="9.1640625" style="102" hidden="1" customWidth="1"/>
    <col min="5" max="9" width="7.33203125" style="102" customWidth="1"/>
    <col min="10" max="10" width="9.1640625" style="102" hidden="1" customWidth="1"/>
    <col min="11" max="13" width="9.6640625" style="95" hidden="1" customWidth="1"/>
    <col min="14" max="17" width="9.1640625" style="95" customWidth="1"/>
    <col min="18" max="20" width="9.6640625" style="95" hidden="1" customWidth="1"/>
    <col min="21" max="22" width="8.5" style="95" hidden="1" customWidth="1"/>
    <col min="23" max="23" width="7.6640625" style="95" hidden="1" customWidth="1"/>
    <col min="24" max="24" width="9.1640625" style="95" hidden="1" customWidth="1"/>
    <col min="25" max="16384" width="8.83203125" style="95"/>
  </cols>
  <sheetData>
    <row r="1" spans="1:28" ht="17">
      <c r="A1" s="93" t="s">
        <v>152</v>
      </c>
      <c r="B1" s="94"/>
      <c r="C1" s="94"/>
      <c r="D1" s="94"/>
      <c r="E1" s="94"/>
      <c r="F1" s="94"/>
      <c r="G1" s="94"/>
      <c r="H1" s="94"/>
      <c r="I1" s="94"/>
      <c r="J1" s="94"/>
      <c r="U1" s="507"/>
      <c r="V1" s="508"/>
      <c r="W1" s="508"/>
      <c r="X1" s="509" t="s">
        <v>206</v>
      </c>
      <c r="AB1" s="563" t="s">
        <v>213</v>
      </c>
    </row>
    <row r="2" spans="1:28" ht="20.25" customHeight="1">
      <c r="A2" s="476"/>
      <c r="B2" s="378"/>
      <c r="C2" s="378"/>
      <c r="D2" s="378"/>
      <c r="E2" s="943" t="s">
        <v>215</v>
      </c>
      <c r="F2" s="944"/>
      <c r="G2" s="944"/>
      <c r="H2" s="944"/>
      <c r="I2" s="944"/>
      <c r="J2" s="378"/>
      <c r="K2" s="542"/>
      <c r="L2" s="543"/>
      <c r="M2" s="543"/>
      <c r="N2" s="928" t="s">
        <v>110</v>
      </c>
      <c r="O2" s="929"/>
      <c r="P2" s="929"/>
      <c r="Q2" s="945"/>
      <c r="R2" s="544"/>
      <c r="S2" s="472"/>
      <c r="T2" s="472"/>
      <c r="V2" s="930" t="s">
        <v>216</v>
      </c>
      <c r="W2" s="931"/>
      <c r="X2" s="932"/>
      <c r="Y2" s="946" t="s">
        <v>217</v>
      </c>
      <c r="Z2" s="947"/>
      <c r="AA2" s="947"/>
      <c r="AB2" s="948"/>
    </row>
    <row r="3" spans="1:28" ht="15" customHeight="1">
      <c r="A3" s="484" t="s">
        <v>16</v>
      </c>
      <c r="B3" s="485">
        <v>2005</v>
      </c>
      <c r="C3" s="485">
        <v>2006</v>
      </c>
      <c r="D3" s="485">
        <v>2007</v>
      </c>
      <c r="E3" s="486">
        <v>2008</v>
      </c>
      <c r="F3" s="485">
        <v>2009</v>
      </c>
      <c r="G3" s="485">
        <v>2010</v>
      </c>
      <c r="H3" s="485">
        <v>2011</v>
      </c>
      <c r="I3" s="485">
        <v>2012</v>
      </c>
      <c r="J3" s="485">
        <v>2013</v>
      </c>
      <c r="K3" s="486" t="s">
        <v>111</v>
      </c>
      <c r="L3" s="485" t="s">
        <v>112</v>
      </c>
      <c r="M3" s="485" t="s">
        <v>113</v>
      </c>
      <c r="N3" s="486" t="s">
        <v>115</v>
      </c>
      <c r="O3" s="485" t="s">
        <v>116</v>
      </c>
      <c r="P3" s="485" t="s">
        <v>117</v>
      </c>
      <c r="Q3" s="487" t="s">
        <v>118</v>
      </c>
      <c r="R3" s="487" t="s">
        <v>119</v>
      </c>
      <c r="S3" s="485"/>
      <c r="T3" s="485"/>
      <c r="U3" s="486">
        <v>2007</v>
      </c>
      <c r="V3" s="485">
        <v>2008</v>
      </c>
      <c r="W3" s="485">
        <v>2009</v>
      </c>
      <c r="X3" s="487" t="s">
        <v>194</v>
      </c>
      <c r="Y3" s="486" t="s">
        <v>115</v>
      </c>
      <c r="Z3" s="485" t="s">
        <v>116</v>
      </c>
      <c r="AA3" s="485" t="s">
        <v>117</v>
      </c>
      <c r="AB3" s="487" t="s">
        <v>118</v>
      </c>
    </row>
    <row r="4" spans="1:28">
      <c r="A4" s="477" t="s">
        <v>3</v>
      </c>
      <c r="B4" s="100">
        <v>0</v>
      </c>
      <c r="C4" s="100">
        <v>4</v>
      </c>
      <c r="D4" s="100">
        <v>2</v>
      </c>
      <c r="E4" s="480">
        <v>9</v>
      </c>
      <c r="F4" s="100">
        <v>7</v>
      </c>
      <c r="G4" s="100">
        <v>8</v>
      </c>
      <c r="H4" s="100">
        <v>2</v>
      </c>
      <c r="I4" s="100">
        <v>3</v>
      </c>
      <c r="J4" s="100"/>
      <c r="K4" s="480">
        <f>C4-B4</f>
        <v>4</v>
      </c>
      <c r="L4" s="100">
        <f>D4-C4</f>
        <v>-2</v>
      </c>
      <c r="M4" s="100">
        <f>E4-D4</f>
        <v>7</v>
      </c>
      <c r="N4" s="480">
        <f t="shared" ref="N4:R12" si="0">F4-E4</f>
        <v>-2</v>
      </c>
      <c r="O4" s="100">
        <f t="shared" si="0"/>
        <v>1</v>
      </c>
      <c r="P4" s="609">
        <f t="shared" si="0"/>
        <v>-6</v>
      </c>
      <c r="Q4" s="481">
        <f t="shared" si="0"/>
        <v>1</v>
      </c>
      <c r="R4" s="481">
        <f t="shared" si="0"/>
        <v>-3</v>
      </c>
      <c r="S4" s="100"/>
      <c r="T4" s="100"/>
      <c r="U4" s="510">
        <f>D4/'B1 Housing Units'!AD5</f>
        <v>2.2962112514351321E-3</v>
      </c>
      <c r="V4" s="473">
        <f>E4/'B1 Housing Units'!AE5</f>
        <v>1.0250569476082005E-2</v>
      </c>
      <c r="W4" s="473">
        <f>F4/'B1 Housing Units'!AF5</f>
        <v>7.9275198187995465E-3</v>
      </c>
      <c r="X4" s="475">
        <f>G4/'B1 Housing Units'!J5</f>
        <v>8.8202866593164279E-3</v>
      </c>
      <c r="Y4" s="610">
        <f>N4/E4</f>
        <v>-0.22222222222222221</v>
      </c>
      <c r="Z4" s="553">
        <f t="shared" ref="Z4:AB4" si="1">O4/F4</f>
        <v>0.14285714285714285</v>
      </c>
      <c r="AA4" s="553">
        <f t="shared" si="1"/>
        <v>-0.75</v>
      </c>
      <c r="AB4" s="554">
        <f t="shared" si="1"/>
        <v>0.5</v>
      </c>
    </row>
    <row r="5" spans="1:28">
      <c r="A5" s="477" t="s">
        <v>29</v>
      </c>
      <c r="B5" s="100">
        <v>3</v>
      </c>
      <c r="C5" s="100">
        <v>8</v>
      </c>
      <c r="D5" s="100">
        <v>14</v>
      </c>
      <c r="E5" s="480">
        <v>38</v>
      </c>
      <c r="F5" s="100">
        <v>21</v>
      </c>
      <c r="G5" s="100">
        <v>25</v>
      </c>
      <c r="H5" s="100">
        <v>34</v>
      </c>
      <c r="I5" s="100">
        <v>29</v>
      </c>
      <c r="J5" s="100"/>
      <c r="K5" s="480">
        <f t="shared" ref="K5:K20" si="2">C5-B5</f>
        <v>5</v>
      </c>
      <c r="L5" s="100">
        <f t="shared" ref="L5:M20" si="3">D5-C5</f>
        <v>6</v>
      </c>
      <c r="M5" s="100">
        <f t="shared" si="3"/>
        <v>24</v>
      </c>
      <c r="N5" s="480">
        <f t="shared" si="0"/>
        <v>-17</v>
      </c>
      <c r="O5" s="100">
        <f t="shared" si="0"/>
        <v>4</v>
      </c>
      <c r="P5" s="100">
        <f t="shared" si="0"/>
        <v>9</v>
      </c>
      <c r="Q5" s="481">
        <f t="shared" si="0"/>
        <v>-5</v>
      </c>
      <c r="R5" s="481">
        <f t="shared" si="0"/>
        <v>-29</v>
      </c>
      <c r="S5" s="100"/>
      <c r="T5" s="100"/>
      <c r="U5" s="510">
        <f>D5/'B1 Housing Units'!AD6</f>
        <v>2.1154427319431852E-3</v>
      </c>
      <c r="V5" s="473">
        <f>E5/'B1 Housing Units'!AE6</f>
        <v>5.6346381969157771E-3</v>
      </c>
      <c r="W5" s="473">
        <f>F5/'B1 Housing Units'!AF6</f>
        <v>3.1106502740334764E-3</v>
      </c>
      <c r="X5" s="475">
        <f>G5/'B1 Housing Units'!J6</f>
        <v>3.8485221674876848E-3</v>
      </c>
      <c r="Y5" s="610">
        <f t="shared" ref="Y5:Y52" si="4">N5/E5</f>
        <v>-0.44736842105263158</v>
      </c>
      <c r="Z5" s="553">
        <f t="shared" ref="Z5:Z52" si="5">O5/F5</f>
        <v>0.19047619047619047</v>
      </c>
      <c r="AA5" s="553">
        <f t="shared" ref="AA5:AB52" si="6">P5/G5</f>
        <v>0.36</v>
      </c>
      <c r="AB5" s="554">
        <f t="shared" si="6"/>
        <v>-0.14705882352941177</v>
      </c>
    </row>
    <row r="6" spans="1:28">
      <c r="A6" s="477" t="s">
        <v>32</v>
      </c>
      <c r="B6" s="100">
        <v>1</v>
      </c>
      <c r="C6" s="100">
        <v>1</v>
      </c>
      <c r="D6" s="100">
        <v>1</v>
      </c>
      <c r="E6" s="480">
        <v>4</v>
      </c>
      <c r="F6" s="100">
        <v>6</v>
      </c>
      <c r="G6" s="100">
        <v>6</v>
      </c>
      <c r="H6" s="100">
        <v>3</v>
      </c>
      <c r="I6" s="100">
        <v>4</v>
      </c>
      <c r="J6" s="100"/>
      <c r="K6" s="480">
        <f t="shared" si="2"/>
        <v>0</v>
      </c>
      <c r="L6" s="100">
        <f t="shared" si="3"/>
        <v>0</v>
      </c>
      <c r="M6" s="100">
        <f t="shared" si="3"/>
        <v>3</v>
      </c>
      <c r="N6" s="480">
        <f t="shared" si="0"/>
        <v>2</v>
      </c>
      <c r="O6" s="100">
        <f t="shared" si="0"/>
        <v>0</v>
      </c>
      <c r="P6" s="100">
        <f t="shared" si="0"/>
        <v>-3</v>
      </c>
      <c r="Q6" s="481">
        <f t="shared" si="0"/>
        <v>1</v>
      </c>
      <c r="R6" s="481">
        <f t="shared" si="0"/>
        <v>-4</v>
      </c>
      <c r="S6" s="100"/>
      <c r="T6" s="100"/>
      <c r="U6" s="510">
        <f>D6/'B1 Housing Units'!AD7</f>
        <v>7.2411296162201298E-4</v>
      </c>
      <c r="V6" s="473">
        <f>E6/'B1 Housing Units'!AE7</f>
        <v>2.871500358937545E-3</v>
      </c>
      <c r="W6" s="473">
        <f>F6/'B1 Housing Units'!AF7</f>
        <v>4.261363636363636E-3</v>
      </c>
      <c r="X6" s="475">
        <f>G6/'B1 Housing Units'!J7</f>
        <v>4.1580041580041582E-3</v>
      </c>
      <c r="Y6" s="610">
        <f t="shared" si="4"/>
        <v>0.5</v>
      </c>
      <c r="Z6" s="553">
        <f t="shared" si="5"/>
        <v>0</v>
      </c>
      <c r="AA6" s="553">
        <f t="shared" si="6"/>
        <v>-0.5</v>
      </c>
      <c r="AB6" s="554">
        <f t="shared" si="6"/>
        <v>0.33333333333333331</v>
      </c>
    </row>
    <row r="7" spans="1:28">
      <c r="A7" s="477" t="s">
        <v>33</v>
      </c>
      <c r="B7" s="100">
        <v>3</v>
      </c>
      <c r="C7" s="100">
        <v>12</v>
      </c>
      <c r="D7" s="100">
        <v>22</v>
      </c>
      <c r="E7" s="480">
        <v>35</v>
      </c>
      <c r="F7" s="100">
        <v>32</v>
      </c>
      <c r="G7" s="100">
        <v>46</v>
      </c>
      <c r="H7" s="100">
        <v>32</v>
      </c>
      <c r="I7" s="100">
        <v>25</v>
      </c>
      <c r="J7" s="100"/>
      <c r="K7" s="480">
        <f t="shared" si="2"/>
        <v>9</v>
      </c>
      <c r="L7" s="100">
        <f t="shared" si="3"/>
        <v>10</v>
      </c>
      <c r="M7" s="100">
        <f t="shared" si="3"/>
        <v>13</v>
      </c>
      <c r="N7" s="480">
        <f t="shared" si="0"/>
        <v>-3</v>
      </c>
      <c r="O7" s="100">
        <f t="shared" si="0"/>
        <v>14</v>
      </c>
      <c r="P7" s="100">
        <f t="shared" si="0"/>
        <v>-14</v>
      </c>
      <c r="Q7" s="481">
        <f t="shared" si="0"/>
        <v>-7</v>
      </c>
      <c r="R7" s="481">
        <f t="shared" si="0"/>
        <v>-25</v>
      </c>
      <c r="S7" s="100"/>
      <c r="T7" s="100"/>
      <c r="U7" s="510">
        <f>D7/'B1 Housing Units'!AD8</f>
        <v>2.2282994024106148E-3</v>
      </c>
      <c r="V7" s="473">
        <f>E7/'B1 Housing Units'!AE8</f>
        <v>3.5371399696816574E-3</v>
      </c>
      <c r="W7" s="473">
        <f>F7/'B1 Housing Units'!AF8</f>
        <v>3.2287357481586118E-3</v>
      </c>
      <c r="X7" s="475">
        <f>G7/'B1 Housing Units'!J8</f>
        <v>4.6366293720391093E-3</v>
      </c>
      <c r="Y7" s="610">
        <f t="shared" si="4"/>
        <v>-8.5714285714285715E-2</v>
      </c>
      <c r="Z7" s="553">
        <f t="shared" si="5"/>
        <v>0.4375</v>
      </c>
      <c r="AA7" s="553">
        <f t="shared" si="6"/>
        <v>-0.30434782608695654</v>
      </c>
      <c r="AB7" s="554">
        <f t="shared" si="6"/>
        <v>-0.21875</v>
      </c>
    </row>
    <row r="8" spans="1:28">
      <c r="A8" s="477" t="s">
        <v>34</v>
      </c>
      <c r="B8" s="100">
        <v>1</v>
      </c>
      <c r="C8" s="100">
        <v>0</v>
      </c>
      <c r="D8" s="100">
        <v>5</v>
      </c>
      <c r="E8" s="480">
        <v>4</v>
      </c>
      <c r="F8" s="100">
        <v>3</v>
      </c>
      <c r="G8" s="100">
        <v>3</v>
      </c>
      <c r="H8" s="100">
        <v>4</v>
      </c>
      <c r="I8" s="100">
        <v>4</v>
      </c>
      <c r="J8" s="100"/>
      <c r="K8" s="480">
        <f t="shared" si="2"/>
        <v>-1</v>
      </c>
      <c r="L8" s="100">
        <f t="shared" si="3"/>
        <v>5</v>
      </c>
      <c r="M8" s="100">
        <f t="shared" si="3"/>
        <v>-1</v>
      </c>
      <c r="N8" s="480">
        <f t="shared" si="0"/>
        <v>-1</v>
      </c>
      <c r="O8" s="100">
        <f t="shared" si="0"/>
        <v>0</v>
      </c>
      <c r="P8" s="100">
        <f t="shared" si="0"/>
        <v>1</v>
      </c>
      <c r="Q8" s="481">
        <f t="shared" si="0"/>
        <v>0</v>
      </c>
      <c r="R8" s="481">
        <f t="shared" si="0"/>
        <v>-4</v>
      </c>
      <c r="S8" s="100"/>
      <c r="T8" s="100"/>
      <c r="U8" s="510">
        <f>D8/'B1 Housing Units'!AD9</f>
        <v>5.9031877213695395E-3</v>
      </c>
      <c r="V8" s="473">
        <f>E8/'B1 Housing Units'!AE9</f>
        <v>4.6948356807511738E-3</v>
      </c>
      <c r="W8" s="473">
        <f>F8/'B1 Housing Units'!AF9</f>
        <v>3.5087719298245615E-3</v>
      </c>
      <c r="X8" s="475">
        <f>G8/'B1 Housing Units'!J9</f>
        <v>3.3333333333333335E-3</v>
      </c>
      <c r="Y8" s="610">
        <f t="shared" si="4"/>
        <v>-0.25</v>
      </c>
      <c r="Z8" s="553">
        <f t="shared" si="5"/>
        <v>0</v>
      </c>
      <c r="AA8" s="553">
        <f t="shared" si="6"/>
        <v>0.33333333333333331</v>
      </c>
      <c r="AB8" s="554">
        <f t="shared" si="6"/>
        <v>0</v>
      </c>
    </row>
    <row r="9" spans="1:28">
      <c r="A9" s="477" t="s">
        <v>7</v>
      </c>
      <c r="B9" s="100">
        <v>1</v>
      </c>
      <c r="C9" s="100">
        <v>0</v>
      </c>
      <c r="D9" s="100">
        <v>4</v>
      </c>
      <c r="E9" s="480">
        <v>4</v>
      </c>
      <c r="F9" s="100">
        <v>3</v>
      </c>
      <c r="G9" s="100">
        <v>8</v>
      </c>
      <c r="H9" s="100">
        <v>3</v>
      </c>
      <c r="I9" s="100">
        <v>5</v>
      </c>
      <c r="J9" s="100"/>
      <c r="K9" s="480">
        <f t="shared" si="2"/>
        <v>-1</v>
      </c>
      <c r="L9" s="100">
        <f t="shared" si="3"/>
        <v>4</v>
      </c>
      <c r="M9" s="100">
        <f t="shared" si="3"/>
        <v>0</v>
      </c>
      <c r="N9" s="480">
        <f t="shared" si="0"/>
        <v>-1</v>
      </c>
      <c r="O9" s="100">
        <f t="shared" si="0"/>
        <v>5</v>
      </c>
      <c r="P9" s="100">
        <f t="shared" si="0"/>
        <v>-5</v>
      </c>
      <c r="Q9" s="481">
        <f t="shared" si="0"/>
        <v>2</v>
      </c>
      <c r="R9" s="481">
        <f t="shared" si="0"/>
        <v>-5</v>
      </c>
      <c r="S9" s="100"/>
      <c r="T9" s="100"/>
      <c r="U9" s="510">
        <f>D9/'B1 Housing Units'!AD10</f>
        <v>5.1480051480051478E-3</v>
      </c>
      <c r="V9" s="473">
        <f>E9/'B1 Housing Units'!AE10</f>
        <v>5.1282051282051282E-3</v>
      </c>
      <c r="W9" s="473">
        <f>F9/'B1 Housing Units'!AF10</f>
        <v>3.8461538461538464E-3</v>
      </c>
      <c r="X9" s="475">
        <f>G9/'B1 Housing Units'!J10</f>
        <v>9.9255583126550868E-3</v>
      </c>
      <c r="Y9" s="610">
        <f t="shared" si="4"/>
        <v>-0.25</v>
      </c>
      <c r="Z9" s="553">
        <f t="shared" si="5"/>
        <v>1.6666666666666667</v>
      </c>
      <c r="AA9" s="553">
        <f t="shared" si="6"/>
        <v>-0.625</v>
      </c>
      <c r="AB9" s="554">
        <f t="shared" si="6"/>
        <v>0.66666666666666663</v>
      </c>
    </row>
    <row r="10" spans="1:28">
      <c r="A10" s="477" t="s">
        <v>36</v>
      </c>
      <c r="B10" s="100">
        <v>0</v>
      </c>
      <c r="C10" s="100">
        <v>0</v>
      </c>
      <c r="D10" s="100">
        <v>1</v>
      </c>
      <c r="E10" s="480">
        <v>0</v>
      </c>
      <c r="F10" s="100">
        <v>0</v>
      </c>
      <c r="G10" s="100">
        <v>0</v>
      </c>
      <c r="H10" s="100">
        <v>0</v>
      </c>
      <c r="I10" s="100">
        <v>0</v>
      </c>
      <c r="J10" s="100"/>
      <c r="K10" s="480">
        <f t="shared" si="2"/>
        <v>0</v>
      </c>
      <c r="L10" s="100">
        <f t="shared" si="3"/>
        <v>1</v>
      </c>
      <c r="M10" s="100">
        <f t="shared" si="3"/>
        <v>-1</v>
      </c>
      <c r="N10" s="480">
        <f t="shared" si="0"/>
        <v>0</v>
      </c>
      <c r="O10" s="100">
        <f t="shared" si="0"/>
        <v>0</v>
      </c>
      <c r="P10" s="100">
        <f t="shared" si="0"/>
        <v>0</v>
      </c>
      <c r="Q10" s="481">
        <f t="shared" si="0"/>
        <v>0</v>
      </c>
      <c r="R10" s="481">
        <f t="shared" si="0"/>
        <v>0</v>
      </c>
      <c r="S10" s="100"/>
      <c r="T10" s="100"/>
      <c r="U10" s="510">
        <f>D10/'B1 Housing Units'!AD11</f>
        <v>1.9305019305019305E-3</v>
      </c>
      <c r="V10" s="473">
        <f>E10/'B1 Housing Units'!AE11</f>
        <v>0</v>
      </c>
      <c r="W10" s="473">
        <f>F10/'B1 Housing Units'!AF11</f>
        <v>0</v>
      </c>
      <c r="X10" s="475">
        <f>G10/'B1 Housing Units'!J11</f>
        <v>0</v>
      </c>
      <c r="Y10" s="610">
        <v>0</v>
      </c>
      <c r="Z10" s="553">
        <v>0</v>
      </c>
      <c r="AA10" s="553">
        <v>0</v>
      </c>
      <c r="AB10" s="554">
        <v>0</v>
      </c>
    </row>
    <row r="11" spans="1:28">
      <c r="A11" s="477" t="s">
        <v>9</v>
      </c>
      <c r="B11" s="394">
        <v>0</v>
      </c>
      <c r="C11" s="394">
        <v>1</v>
      </c>
      <c r="D11" s="394">
        <v>1</v>
      </c>
      <c r="E11" s="482">
        <v>2</v>
      </c>
      <c r="F11" s="394">
        <v>1</v>
      </c>
      <c r="G11" s="394">
        <v>0</v>
      </c>
      <c r="H11" s="394">
        <v>0</v>
      </c>
      <c r="I11" s="394">
        <v>2</v>
      </c>
      <c r="J11" s="394"/>
      <c r="K11" s="482">
        <f t="shared" si="2"/>
        <v>1</v>
      </c>
      <c r="L11" s="394">
        <f t="shared" si="3"/>
        <v>0</v>
      </c>
      <c r="M11" s="394">
        <f t="shared" si="3"/>
        <v>1</v>
      </c>
      <c r="N11" s="482">
        <f t="shared" si="0"/>
        <v>-1</v>
      </c>
      <c r="O11" s="394">
        <f t="shared" si="0"/>
        <v>-1</v>
      </c>
      <c r="P11" s="394">
        <f t="shared" si="0"/>
        <v>0</v>
      </c>
      <c r="Q11" s="483">
        <f t="shared" si="0"/>
        <v>2</v>
      </c>
      <c r="R11" s="483">
        <f t="shared" si="0"/>
        <v>-2</v>
      </c>
      <c r="S11" s="394"/>
      <c r="T11" s="394"/>
      <c r="U11" s="510">
        <f>D11/'B1 Housing Units'!AD12</f>
        <v>1.6835016835016834E-3</v>
      </c>
      <c r="V11" s="473">
        <f>E11/'B1 Housing Units'!AE12</f>
        <v>3.3500837520938024E-3</v>
      </c>
      <c r="W11" s="473">
        <f>F11/'B1 Housing Units'!AF12</f>
        <v>1.6666666666666668E-3</v>
      </c>
      <c r="X11" s="475">
        <f>G11/'B1 Housing Units'!J12</f>
        <v>0</v>
      </c>
      <c r="Y11" s="611">
        <f t="shared" si="4"/>
        <v>-0.5</v>
      </c>
      <c r="Z11" s="555">
        <f t="shared" si="5"/>
        <v>-1</v>
      </c>
      <c r="AA11" s="555">
        <v>0</v>
      </c>
      <c r="AB11" s="556">
        <v>0</v>
      </c>
    </row>
    <row r="12" spans="1:28">
      <c r="A12" s="477" t="s">
        <v>37</v>
      </c>
      <c r="B12" s="100">
        <v>0</v>
      </c>
      <c r="C12" s="100">
        <v>2</v>
      </c>
      <c r="D12" s="100">
        <v>0</v>
      </c>
      <c r="E12" s="480">
        <v>1</v>
      </c>
      <c r="F12" s="100">
        <v>1</v>
      </c>
      <c r="G12" s="100">
        <v>2</v>
      </c>
      <c r="H12" s="100">
        <v>0</v>
      </c>
      <c r="I12" s="100">
        <v>0</v>
      </c>
      <c r="J12" s="100"/>
      <c r="K12" s="480">
        <f t="shared" si="2"/>
        <v>2</v>
      </c>
      <c r="L12" s="100">
        <f t="shared" si="3"/>
        <v>-2</v>
      </c>
      <c r="M12" s="100">
        <f t="shared" si="3"/>
        <v>1</v>
      </c>
      <c r="N12" s="480">
        <f t="shared" si="0"/>
        <v>0</v>
      </c>
      <c r="O12" s="100">
        <f t="shared" si="0"/>
        <v>1</v>
      </c>
      <c r="P12" s="100">
        <f t="shared" si="0"/>
        <v>-2</v>
      </c>
      <c r="Q12" s="481">
        <f t="shared" si="0"/>
        <v>0</v>
      </c>
      <c r="R12" s="481">
        <f t="shared" si="0"/>
        <v>0</v>
      </c>
      <c r="S12" s="100"/>
      <c r="T12" s="100"/>
      <c r="U12" s="510">
        <f>D12/'B1 Housing Units'!AD13</f>
        <v>0</v>
      </c>
      <c r="V12" s="473">
        <f>E12/'B1 Housing Units'!AE13</f>
        <v>3.0864197530864196E-3</v>
      </c>
      <c r="W12" s="473">
        <f>F12/'B1 Housing Units'!AF13</f>
        <v>3.0959752321981426E-3</v>
      </c>
      <c r="X12" s="475">
        <f>G12/'B1 Housing Units'!J13</f>
        <v>6.2111801242236021E-3</v>
      </c>
      <c r="Y12" s="610">
        <f t="shared" si="4"/>
        <v>0</v>
      </c>
      <c r="Z12" s="553">
        <f t="shared" si="5"/>
        <v>1</v>
      </c>
      <c r="AA12" s="553">
        <f t="shared" si="6"/>
        <v>-1</v>
      </c>
      <c r="AB12" s="554" t="e">
        <f t="shared" si="6"/>
        <v>#DIV/0!</v>
      </c>
    </row>
    <row r="13" spans="1:28">
      <c r="A13" s="477" t="s">
        <v>10</v>
      </c>
      <c r="B13" s="100">
        <v>2</v>
      </c>
      <c r="C13" s="100">
        <v>2</v>
      </c>
      <c r="D13" s="100">
        <v>12</v>
      </c>
      <c r="E13" s="480">
        <v>16</v>
      </c>
      <c r="F13" s="100">
        <v>15</v>
      </c>
      <c r="G13" s="100">
        <v>27</v>
      </c>
      <c r="H13" s="100">
        <v>17</v>
      </c>
      <c r="I13" s="100">
        <v>17</v>
      </c>
      <c r="J13" s="100"/>
      <c r="K13" s="480">
        <f t="shared" si="2"/>
        <v>0</v>
      </c>
      <c r="L13" s="100">
        <f t="shared" si="3"/>
        <v>10</v>
      </c>
      <c r="M13" s="100">
        <f t="shared" si="3"/>
        <v>4</v>
      </c>
      <c r="N13" s="480">
        <f t="shared" ref="N13:N46" si="7">F13-E13</f>
        <v>-1</v>
      </c>
      <c r="O13" s="100">
        <f t="shared" ref="O13:O46" si="8">G13-F13</f>
        <v>12</v>
      </c>
      <c r="P13" s="100">
        <f t="shared" ref="P13:P46" si="9">H13-G13</f>
        <v>-10</v>
      </c>
      <c r="Q13" s="481">
        <f t="shared" ref="Q13:Q46" si="10">I13-H13</f>
        <v>0</v>
      </c>
      <c r="R13" s="481">
        <f t="shared" ref="R13:R46" si="11">J13-I13</f>
        <v>-17</v>
      </c>
      <c r="S13" s="100"/>
      <c r="T13" s="100"/>
      <c r="U13" s="510">
        <f>D13/'B1 Housing Units'!AD14</f>
        <v>2.8701267639320736E-3</v>
      </c>
      <c r="V13" s="473">
        <f>E13/'B1 Housing Units'!AE14</f>
        <v>3.8213518032003822E-3</v>
      </c>
      <c r="W13" s="473">
        <f>F13/'B1 Housing Units'!AF14</f>
        <v>3.5808068751492002E-3</v>
      </c>
      <c r="X13" s="475">
        <f>G13/'B1 Housing Units'!J14</f>
        <v>6.5233148103406623E-3</v>
      </c>
      <c r="Y13" s="610">
        <f t="shared" si="4"/>
        <v>-6.25E-2</v>
      </c>
      <c r="Z13" s="553">
        <f t="shared" si="5"/>
        <v>0.8</v>
      </c>
      <c r="AA13" s="553">
        <f t="shared" si="6"/>
        <v>-0.37037037037037035</v>
      </c>
      <c r="AB13" s="554">
        <f t="shared" si="6"/>
        <v>0</v>
      </c>
    </row>
    <row r="14" spans="1:28">
      <c r="A14" s="477" t="s">
        <v>11</v>
      </c>
      <c r="B14" s="100">
        <v>0</v>
      </c>
      <c r="C14" s="100">
        <v>2</v>
      </c>
      <c r="D14" s="100">
        <v>3</v>
      </c>
      <c r="E14" s="480">
        <v>5</v>
      </c>
      <c r="F14" s="100">
        <v>10</v>
      </c>
      <c r="G14" s="100">
        <v>8</v>
      </c>
      <c r="H14" s="100">
        <v>5</v>
      </c>
      <c r="I14" s="100">
        <v>10</v>
      </c>
      <c r="J14" s="100"/>
      <c r="K14" s="480">
        <f t="shared" si="2"/>
        <v>2</v>
      </c>
      <c r="L14" s="100">
        <f t="shared" si="3"/>
        <v>1</v>
      </c>
      <c r="M14" s="100">
        <f t="shared" si="3"/>
        <v>2</v>
      </c>
      <c r="N14" s="480">
        <f t="shared" si="7"/>
        <v>5</v>
      </c>
      <c r="O14" s="100">
        <f t="shared" si="8"/>
        <v>-2</v>
      </c>
      <c r="P14" s="100">
        <f t="shared" si="9"/>
        <v>-3</v>
      </c>
      <c r="Q14" s="481">
        <f t="shared" si="10"/>
        <v>5</v>
      </c>
      <c r="R14" s="481">
        <f t="shared" si="11"/>
        <v>-10</v>
      </c>
      <c r="S14" s="100"/>
      <c r="T14" s="100"/>
      <c r="U14" s="510">
        <f>D14/'B1 Housing Units'!AD15</f>
        <v>1.5544041450777201E-3</v>
      </c>
      <c r="V14" s="473">
        <f>E14/'B1 Housing Units'!AE15</f>
        <v>2.5759917568263782E-3</v>
      </c>
      <c r="W14" s="473">
        <f>F14/'B1 Housing Units'!AF15</f>
        <v>5.1203277009728623E-3</v>
      </c>
      <c r="X14" s="475">
        <f>G14/'B1 Housing Units'!J15</f>
        <v>4.1797283176593526E-3</v>
      </c>
      <c r="Y14" s="610">
        <f t="shared" si="4"/>
        <v>1</v>
      </c>
      <c r="Z14" s="553">
        <f t="shared" si="5"/>
        <v>-0.2</v>
      </c>
      <c r="AA14" s="553">
        <f t="shared" si="6"/>
        <v>-0.375</v>
      </c>
      <c r="AB14" s="554">
        <f t="shared" si="6"/>
        <v>1</v>
      </c>
    </row>
    <row r="15" spans="1:28">
      <c r="A15" s="477" t="s">
        <v>43</v>
      </c>
      <c r="B15" s="100">
        <v>0</v>
      </c>
      <c r="C15" s="100">
        <v>10</v>
      </c>
      <c r="D15" s="100">
        <v>15</v>
      </c>
      <c r="E15" s="480">
        <v>13</v>
      </c>
      <c r="F15" s="100">
        <v>18</v>
      </c>
      <c r="G15" s="100">
        <v>17</v>
      </c>
      <c r="H15" s="100">
        <v>17</v>
      </c>
      <c r="I15" s="100">
        <v>16</v>
      </c>
      <c r="J15" s="100"/>
      <c r="K15" s="480">
        <f t="shared" si="2"/>
        <v>10</v>
      </c>
      <c r="L15" s="100">
        <f t="shared" si="3"/>
        <v>5</v>
      </c>
      <c r="M15" s="100">
        <f t="shared" si="3"/>
        <v>-2</v>
      </c>
      <c r="N15" s="480">
        <f t="shared" si="7"/>
        <v>5</v>
      </c>
      <c r="O15" s="100">
        <f t="shared" si="8"/>
        <v>-1</v>
      </c>
      <c r="P15" s="100">
        <f t="shared" si="9"/>
        <v>0</v>
      </c>
      <c r="Q15" s="481">
        <f t="shared" si="10"/>
        <v>-1</v>
      </c>
      <c r="R15" s="481">
        <f t="shared" si="11"/>
        <v>-16</v>
      </c>
      <c r="S15" s="100"/>
      <c r="T15" s="100"/>
      <c r="U15" s="510">
        <f>D15/'B1 Housing Units'!AD16</f>
        <v>1.422070534698521E-3</v>
      </c>
      <c r="V15" s="473">
        <f>E15/'B1 Housing Units'!AE16</f>
        <v>1.2268780671951681E-3</v>
      </c>
      <c r="W15" s="473">
        <f>F15/'B1 Housing Units'!AF16</f>
        <v>1.6981132075471698E-3</v>
      </c>
      <c r="X15" s="475">
        <f>G15/'B1 Housing Units'!J16</f>
        <v>1.6000000000000001E-3</v>
      </c>
      <c r="Y15" s="610">
        <f t="shared" si="4"/>
        <v>0.38461538461538464</v>
      </c>
      <c r="Z15" s="553">
        <f t="shared" si="5"/>
        <v>-5.5555555555555552E-2</v>
      </c>
      <c r="AA15" s="553">
        <f t="shared" si="6"/>
        <v>0</v>
      </c>
      <c r="AB15" s="554">
        <f t="shared" si="6"/>
        <v>-5.8823529411764705E-2</v>
      </c>
    </row>
    <row r="16" spans="1:28">
      <c r="A16" s="477" t="s">
        <v>12</v>
      </c>
      <c r="B16" s="100">
        <v>2</v>
      </c>
      <c r="C16" s="100">
        <v>3</v>
      </c>
      <c r="D16" s="100">
        <v>2</v>
      </c>
      <c r="E16" s="480">
        <v>5</v>
      </c>
      <c r="F16" s="100">
        <v>5</v>
      </c>
      <c r="G16" s="100">
        <v>4</v>
      </c>
      <c r="H16" s="100">
        <v>6</v>
      </c>
      <c r="I16" s="100">
        <v>2</v>
      </c>
      <c r="J16" s="100"/>
      <c r="K16" s="480">
        <f t="shared" si="2"/>
        <v>1</v>
      </c>
      <c r="L16" s="100">
        <f t="shared" si="3"/>
        <v>-1</v>
      </c>
      <c r="M16" s="100">
        <f t="shared" si="3"/>
        <v>3</v>
      </c>
      <c r="N16" s="480">
        <f t="shared" si="7"/>
        <v>0</v>
      </c>
      <c r="O16" s="100">
        <f t="shared" si="8"/>
        <v>-1</v>
      </c>
      <c r="P16" s="100">
        <f t="shared" si="9"/>
        <v>2</v>
      </c>
      <c r="Q16" s="481">
        <f t="shared" si="10"/>
        <v>-4</v>
      </c>
      <c r="R16" s="481">
        <f t="shared" si="11"/>
        <v>-2</v>
      </c>
      <c r="S16" s="100"/>
      <c r="T16" s="100"/>
      <c r="U16" s="510">
        <f>D16/'B1 Housing Units'!AD17</f>
        <v>7.3719130114264651E-4</v>
      </c>
      <c r="V16" s="473">
        <f>E16/'B1 Housing Units'!AE17</f>
        <v>1.8402649981597351E-3</v>
      </c>
      <c r="W16" s="473">
        <f>F16/'B1 Housing Units'!AF17</f>
        <v>1.8395879323031641E-3</v>
      </c>
      <c r="X16" s="475">
        <f>G16/'B1 Housing Units'!J17</f>
        <v>1.4025245441795231E-3</v>
      </c>
      <c r="Y16" s="610">
        <f t="shared" si="4"/>
        <v>0</v>
      </c>
      <c r="Z16" s="553">
        <f t="shared" si="5"/>
        <v>-0.2</v>
      </c>
      <c r="AA16" s="553">
        <f t="shared" si="6"/>
        <v>0.5</v>
      </c>
      <c r="AB16" s="554">
        <f t="shared" si="6"/>
        <v>-0.66666666666666663</v>
      </c>
    </row>
    <row r="17" spans="1:28">
      <c r="A17" s="477" t="s">
        <v>47</v>
      </c>
      <c r="B17" s="100">
        <v>1</v>
      </c>
      <c r="C17" s="100">
        <v>6</v>
      </c>
      <c r="D17" s="100">
        <v>11</v>
      </c>
      <c r="E17" s="480">
        <v>19</v>
      </c>
      <c r="F17" s="100">
        <v>20</v>
      </c>
      <c r="G17" s="100">
        <v>19</v>
      </c>
      <c r="H17" s="100">
        <v>20</v>
      </c>
      <c r="I17" s="100">
        <v>16</v>
      </c>
      <c r="J17" s="100"/>
      <c r="K17" s="480">
        <f t="shared" si="2"/>
        <v>5</v>
      </c>
      <c r="L17" s="100">
        <f t="shared" si="3"/>
        <v>5</v>
      </c>
      <c r="M17" s="100">
        <f t="shared" si="3"/>
        <v>8</v>
      </c>
      <c r="N17" s="480">
        <f t="shared" si="7"/>
        <v>1</v>
      </c>
      <c r="O17" s="100">
        <f t="shared" si="8"/>
        <v>-1</v>
      </c>
      <c r="P17" s="100">
        <f t="shared" si="9"/>
        <v>1</v>
      </c>
      <c r="Q17" s="481">
        <f t="shared" si="10"/>
        <v>-4</v>
      </c>
      <c r="R17" s="481">
        <f t="shared" si="11"/>
        <v>-16</v>
      </c>
      <c r="S17" s="100"/>
      <c r="T17" s="100"/>
      <c r="U17" s="510">
        <f>D17/'B1 Housing Units'!AD18</f>
        <v>2.4614007607965988E-3</v>
      </c>
      <c r="V17" s="473">
        <f>E17/'B1 Housing Units'!AE18</f>
        <v>4.2420183076579592E-3</v>
      </c>
      <c r="W17" s="473">
        <f>F17/'B1 Housing Units'!AF18</f>
        <v>4.4434570095534323E-3</v>
      </c>
      <c r="X17" s="475">
        <f>G17/'B1 Housing Units'!J18</f>
        <v>4.1813380281690137E-3</v>
      </c>
      <c r="Y17" s="610">
        <f t="shared" si="4"/>
        <v>5.2631578947368418E-2</v>
      </c>
      <c r="Z17" s="553">
        <f t="shared" si="5"/>
        <v>-0.05</v>
      </c>
      <c r="AA17" s="553">
        <f t="shared" si="6"/>
        <v>5.2631578947368418E-2</v>
      </c>
      <c r="AB17" s="554">
        <f t="shared" si="6"/>
        <v>-0.2</v>
      </c>
    </row>
    <row r="18" spans="1:28">
      <c r="A18" s="477" t="s">
        <v>13</v>
      </c>
      <c r="B18" s="100">
        <v>0</v>
      </c>
      <c r="C18" s="100">
        <v>1</v>
      </c>
      <c r="D18" s="100">
        <v>2</v>
      </c>
      <c r="E18" s="480">
        <v>2</v>
      </c>
      <c r="F18" s="100">
        <v>2</v>
      </c>
      <c r="G18" s="100">
        <v>0</v>
      </c>
      <c r="H18" s="100">
        <v>1</v>
      </c>
      <c r="I18" s="100">
        <v>3</v>
      </c>
      <c r="J18" s="100"/>
      <c r="K18" s="480">
        <f t="shared" si="2"/>
        <v>1</v>
      </c>
      <c r="L18" s="100">
        <f>D18-C18</f>
        <v>1</v>
      </c>
      <c r="M18" s="100">
        <f>E18-D18</f>
        <v>0</v>
      </c>
      <c r="N18" s="480">
        <f t="shared" si="7"/>
        <v>0</v>
      </c>
      <c r="O18" s="100">
        <f t="shared" si="8"/>
        <v>-2</v>
      </c>
      <c r="P18" s="100">
        <f t="shared" si="9"/>
        <v>1</v>
      </c>
      <c r="Q18" s="481">
        <f t="shared" si="10"/>
        <v>2</v>
      </c>
      <c r="R18" s="481">
        <f t="shared" si="11"/>
        <v>-3</v>
      </c>
      <c r="S18" s="100"/>
      <c r="T18" s="100"/>
      <c r="U18" s="510">
        <f>D18/'B1 Housing Units'!AD19</f>
        <v>5.9347181008902079E-3</v>
      </c>
      <c r="V18" s="473">
        <f>E18/'B1 Housing Units'!AE19</f>
        <v>5.9171597633136093E-3</v>
      </c>
      <c r="W18" s="473">
        <f>F18/'B1 Housing Units'!AF19</f>
        <v>5.9171597633136093E-3</v>
      </c>
      <c r="X18" s="475">
        <f>G18/'B1 Housing Units'!J19</f>
        <v>0</v>
      </c>
      <c r="Y18" s="610">
        <f t="shared" si="4"/>
        <v>0</v>
      </c>
      <c r="Z18" s="553">
        <f t="shared" si="5"/>
        <v>-1</v>
      </c>
      <c r="AA18" s="553">
        <v>1</v>
      </c>
      <c r="AB18" s="554">
        <v>2</v>
      </c>
    </row>
    <row r="19" spans="1:28">
      <c r="A19" s="477" t="s">
        <v>14</v>
      </c>
      <c r="B19" s="100">
        <v>1</v>
      </c>
      <c r="C19" s="100">
        <v>2</v>
      </c>
      <c r="D19" s="100">
        <v>1</v>
      </c>
      <c r="E19" s="480">
        <v>15</v>
      </c>
      <c r="F19" s="100">
        <v>12</v>
      </c>
      <c r="G19" s="100">
        <v>8</v>
      </c>
      <c r="H19" s="100">
        <v>8</v>
      </c>
      <c r="I19" s="100">
        <v>12</v>
      </c>
      <c r="J19" s="100"/>
      <c r="K19" s="480">
        <f t="shared" si="2"/>
        <v>1</v>
      </c>
      <c r="L19" s="100">
        <f t="shared" si="3"/>
        <v>-1</v>
      </c>
      <c r="M19" s="100">
        <f t="shared" si="3"/>
        <v>14</v>
      </c>
      <c r="N19" s="480">
        <f t="shared" si="7"/>
        <v>-3</v>
      </c>
      <c r="O19" s="100">
        <f t="shared" si="8"/>
        <v>-4</v>
      </c>
      <c r="P19" s="100">
        <f t="shared" si="9"/>
        <v>0</v>
      </c>
      <c r="Q19" s="481">
        <f t="shared" si="10"/>
        <v>4</v>
      </c>
      <c r="R19" s="481">
        <f t="shared" si="11"/>
        <v>-12</v>
      </c>
      <c r="S19" s="100"/>
      <c r="T19" s="100"/>
      <c r="U19" s="510">
        <f>D19/'B1 Housing Units'!AD20</f>
        <v>3.5637918745545262E-4</v>
      </c>
      <c r="V19" s="473">
        <f>E19/'B1 Housing Units'!AE20</f>
        <v>5.3285968028419185E-3</v>
      </c>
      <c r="W19" s="473">
        <f>F19/'B1 Housing Units'!AF20</f>
        <v>4.2598509052183178E-3</v>
      </c>
      <c r="X19" s="475">
        <f>G19/'B1 Housing Units'!J20</f>
        <v>2.7932960893854749E-3</v>
      </c>
      <c r="Y19" s="610">
        <f t="shared" si="4"/>
        <v>-0.2</v>
      </c>
      <c r="Z19" s="553">
        <f t="shared" si="5"/>
        <v>-0.33333333333333331</v>
      </c>
      <c r="AA19" s="553">
        <f t="shared" si="6"/>
        <v>0</v>
      </c>
      <c r="AB19" s="554">
        <f t="shared" si="6"/>
        <v>0.5</v>
      </c>
    </row>
    <row r="20" spans="1:28" s="552" customFormat="1">
      <c r="A20" s="545" t="s">
        <v>48</v>
      </c>
      <c r="B20" s="546">
        <f>SUM(B4:B19)</f>
        <v>15</v>
      </c>
      <c r="C20" s="546">
        <f t="shared" ref="C20:J20" si="12">SUM(C4:C19)</f>
        <v>54</v>
      </c>
      <c r="D20" s="546">
        <f t="shared" si="12"/>
        <v>96</v>
      </c>
      <c r="E20" s="547">
        <f t="shared" si="12"/>
        <v>172</v>
      </c>
      <c r="F20" s="546">
        <f>SUM(F4:F19)</f>
        <v>156</v>
      </c>
      <c r="G20" s="546">
        <f t="shared" si="12"/>
        <v>181</v>
      </c>
      <c r="H20" s="546">
        <f t="shared" si="12"/>
        <v>152</v>
      </c>
      <c r="I20" s="546">
        <f t="shared" si="12"/>
        <v>148</v>
      </c>
      <c r="J20" s="546">
        <f t="shared" si="12"/>
        <v>0</v>
      </c>
      <c r="K20" s="547">
        <f t="shared" si="2"/>
        <v>39</v>
      </c>
      <c r="L20" s="546">
        <f t="shared" si="3"/>
        <v>42</v>
      </c>
      <c r="M20" s="546">
        <f t="shared" si="3"/>
        <v>76</v>
      </c>
      <c r="N20" s="547">
        <f t="shared" si="7"/>
        <v>-16</v>
      </c>
      <c r="O20" s="546">
        <f t="shared" si="8"/>
        <v>25</v>
      </c>
      <c r="P20" s="546">
        <f t="shared" si="9"/>
        <v>-29</v>
      </c>
      <c r="Q20" s="548">
        <f t="shared" si="10"/>
        <v>-4</v>
      </c>
      <c r="R20" s="548">
        <f t="shared" si="11"/>
        <v>-148</v>
      </c>
      <c r="S20" s="546"/>
      <c r="T20" s="546"/>
      <c r="U20" s="549">
        <f>D20/'B1 Housing Units'!AD21</f>
        <v>1.9677776411265529E-3</v>
      </c>
      <c r="V20" s="550">
        <f>E20/'B1 Housing Units'!AE21</f>
        <v>3.5062684741616551E-3</v>
      </c>
      <c r="W20" s="550">
        <f>F20/'B1 Housing Units'!AF21</f>
        <v>3.1740864328151704E-3</v>
      </c>
      <c r="X20" s="551">
        <f>G20/'B1 Housing Units'!J21</f>
        <v>3.6665653803301937E-3</v>
      </c>
      <c r="Y20" s="612">
        <f t="shared" si="4"/>
        <v>-9.3023255813953487E-2</v>
      </c>
      <c r="Z20" s="557">
        <f t="shared" si="5"/>
        <v>0.16025641025641027</v>
      </c>
      <c r="AA20" s="557">
        <f t="shared" si="6"/>
        <v>-0.16022099447513813</v>
      </c>
      <c r="AB20" s="558">
        <f t="shared" si="6"/>
        <v>-2.6315789473684209E-2</v>
      </c>
    </row>
    <row r="21" spans="1:28">
      <c r="A21" s="477" t="s">
        <v>19</v>
      </c>
      <c r="B21" s="100">
        <v>0</v>
      </c>
      <c r="C21" s="100">
        <v>3</v>
      </c>
      <c r="D21" s="100">
        <v>12</v>
      </c>
      <c r="E21" s="480">
        <v>11</v>
      </c>
      <c r="F21" s="100">
        <v>11</v>
      </c>
      <c r="G21" s="100">
        <v>14</v>
      </c>
      <c r="H21" s="100">
        <v>9</v>
      </c>
      <c r="I21" s="100">
        <v>7</v>
      </c>
      <c r="J21" s="100"/>
      <c r="K21" s="480">
        <f t="shared" ref="K21:R21" si="13">C21-B21</f>
        <v>3</v>
      </c>
      <c r="L21" s="100">
        <f t="shared" si="13"/>
        <v>9</v>
      </c>
      <c r="M21" s="100">
        <f t="shared" si="13"/>
        <v>-1</v>
      </c>
      <c r="N21" s="480">
        <f t="shared" si="13"/>
        <v>0</v>
      </c>
      <c r="O21" s="100">
        <f t="shared" si="13"/>
        <v>3</v>
      </c>
      <c r="P21" s="100">
        <f t="shared" si="13"/>
        <v>-5</v>
      </c>
      <c r="Q21" s="481">
        <f t="shared" si="13"/>
        <v>-2</v>
      </c>
      <c r="R21" s="481">
        <f t="shared" si="13"/>
        <v>-7</v>
      </c>
      <c r="S21" s="100"/>
      <c r="T21" s="100"/>
      <c r="U21" s="510">
        <f>D21/'B1 Housing Units'!AD22</f>
        <v>4.4742729306487695E-3</v>
      </c>
      <c r="V21" s="473">
        <f>E21/'B1 Housing Units'!AE22</f>
        <v>4.0968342644320298E-3</v>
      </c>
      <c r="W21" s="473">
        <f>F21/'B1 Housing Units'!AF22</f>
        <v>4.092261904761905E-3</v>
      </c>
      <c r="X21" s="475">
        <f>G21/'B1 Housing Units'!J22</f>
        <v>5.0215208034433282E-3</v>
      </c>
      <c r="Y21" s="610">
        <f t="shared" si="4"/>
        <v>0</v>
      </c>
      <c r="Z21" s="553">
        <f t="shared" si="5"/>
        <v>0.27272727272727271</v>
      </c>
      <c r="AA21" s="553">
        <f t="shared" si="6"/>
        <v>-0.35714285714285715</v>
      </c>
      <c r="AB21" s="554">
        <f t="shared" si="6"/>
        <v>-0.22222222222222221</v>
      </c>
    </row>
    <row r="22" spans="1:28">
      <c r="A22" s="477" t="s">
        <v>22</v>
      </c>
      <c r="B22" s="100">
        <v>0</v>
      </c>
      <c r="C22" s="100">
        <v>3</v>
      </c>
      <c r="D22" s="100">
        <v>8</v>
      </c>
      <c r="E22" s="480">
        <v>11</v>
      </c>
      <c r="F22" s="100">
        <v>7</v>
      </c>
      <c r="G22" s="100">
        <v>10</v>
      </c>
      <c r="H22" s="100">
        <v>10</v>
      </c>
      <c r="I22" s="100">
        <v>11</v>
      </c>
      <c r="J22" s="100"/>
      <c r="K22" s="480">
        <f t="shared" ref="K22:M23" si="14">C22-B22</f>
        <v>3</v>
      </c>
      <c r="L22" s="100">
        <f t="shared" si="14"/>
        <v>5</v>
      </c>
      <c r="M22" s="100">
        <f t="shared" si="14"/>
        <v>3</v>
      </c>
      <c r="N22" s="480">
        <f t="shared" si="7"/>
        <v>-4</v>
      </c>
      <c r="O22" s="100">
        <f t="shared" si="8"/>
        <v>3</v>
      </c>
      <c r="P22" s="100">
        <f t="shared" si="9"/>
        <v>0</v>
      </c>
      <c r="Q22" s="481">
        <f t="shared" si="10"/>
        <v>1</v>
      </c>
      <c r="R22" s="481">
        <f t="shared" si="11"/>
        <v>-11</v>
      </c>
      <c r="S22" s="100"/>
      <c r="T22" s="100"/>
      <c r="U22" s="510">
        <f>D22/'B1 Housing Units'!AD23</f>
        <v>4.3620501635768813E-3</v>
      </c>
      <c r="V22" s="473">
        <f>E22/'B1 Housing Units'!AE23</f>
        <v>5.9782608695652176E-3</v>
      </c>
      <c r="W22" s="473">
        <f>F22/'B1 Housing Units'!AF23</f>
        <v>3.7940379403794038E-3</v>
      </c>
      <c r="X22" s="475">
        <f>G22/'B1 Housing Units'!J23</f>
        <v>5.512679162072767E-3</v>
      </c>
      <c r="Y22" s="610">
        <f t="shared" si="4"/>
        <v>-0.36363636363636365</v>
      </c>
      <c r="Z22" s="553">
        <f t="shared" si="5"/>
        <v>0.42857142857142855</v>
      </c>
      <c r="AA22" s="553">
        <f t="shared" si="6"/>
        <v>0</v>
      </c>
      <c r="AB22" s="554">
        <f t="shared" si="6"/>
        <v>0.1</v>
      </c>
    </row>
    <row r="23" spans="1:28">
      <c r="A23" s="477" t="s">
        <v>25</v>
      </c>
      <c r="B23" s="100">
        <v>0</v>
      </c>
      <c r="C23" s="100">
        <v>2</v>
      </c>
      <c r="D23" s="100">
        <v>4</v>
      </c>
      <c r="E23" s="480">
        <v>6</v>
      </c>
      <c r="F23" s="100">
        <v>11</v>
      </c>
      <c r="G23" s="100">
        <v>12</v>
      </c>
      <c r="H23" s="100">
        <v>8</v>
      </c>
      <c r="I23" s="100">
        <v>8</v>
      </c>
      <c r="J23" s="100"/>
      <c r="K23" s="480">
        <f t="shared" si="14"/>
        <v>2</v>
      </c>
      <c r="L23" s="100">
        <f t="shared" si="14"/>
        <v>2</v>
      </c>
      <c r="M23" s="100">
        <f t="shared" si="14"/>
        <v>2</v>
      </c>
      <c r="N23" s="480">
        <f t="shared" si="7"/>
        <v>5</v>
      </c>
      <c r="O23" s="100">
        <f t="shared" si="8"/>
        <v>1</v>
      </c>
      <c r="P23" s="100">
        <f t="shared" si="9"/>
        <v>-4</v>
      </c>
      <c r="Q23" s="481">
        <f t="shared" si="10"/>
        <v>0</v>
      </c>
      <c r="R23" s="481">
        <f t="shared" si="11"/>
        <v>-8</v>
      </c>
      <c r="S23" s="100"/>
      <c r="T23" s="100"/>
      <c r="U23" s="510">
        <f>D23/'B1 Housing Units'!AD24</f>
        <v>3.1250000000000002E-3</v>
      </c>
      <c r="V23" s="473">
        <f>E23/'B1 Housing Units'!AE24</f>
        <v>4.6367851622874804E-3</v>
      </c>
      <c r="W23" s="473">
        <f>F23/'B1 Housing Units'!AF24</f>
        <v>8.3841463414634151E-3</v>
      </c>
      <c r="X23" s="475">
        <f>G23/'B1 Housing Units'!J24</f>
        <v>8.8888888888888889E-3</v>
      </c>
      <c r="Y23" s="610">
        <f t="shared" si="4"/>
        <v>0.83333333333333337</v>
      </c>
      <c r="Z23" s="553">
        <f t="shared" si="5"/>
        <v>9.0909090909090912E-2</v>
      </c>
      <c r="AA23" s="553">
        <f t="shared" si="6"/>
        <v>-0.33333333333333331</v>
      </c>
      <c r="AB23" s="554">
        <f t="shared" si="6"/>
        <v>0</v>
      </c>
    </row>
    <row r="24" spans="1:28">
      <c r="A24" s="477" t="s">
        <v>26</v>
      </c>
      <c r="B24" s="100">
        <v>2</v>
      </c>
      <c r="C24" s="100">
        <v>1</v>
      </c>
      <c r="D24" s="100">
        <v>3</v>
      </c>
      <c r="E24" s="480">
        <v>11</v>
      </c>
      <c r="F24" s="100">
        <v>10</v>
      </c>
      <c r="G24" s="100">
        <v>10</v>
      </c>
      <c r="H24" s="100">
        <v>8</v>
      </c>
      <c r="I24" s="100">
        <v>6</v>
      </c>
      <c r="J24" s="100"/>
      <c r="K24" s="480">
        <f t="shared" ref="K24:M25" si="15">C24-B24</f>
        <v>-1</v>
      </c>
      <c r="L24" s="100">
        <f t="shared" si="15"/>
        <v>2</v>
      </c>
      <c r="M24" s="100">
        <f t="shared" si="15"/>
        <v>8</v>
      </c>
      <c r="N24" s="480">
        <f t="shared" si="7"/>
        <v>-1</v>
      </c>
      <c r="O24" s="100">
        <f t="shared" si="8"/>
        <v>0</v>
      </c>
      <c r="P24" s="100">
        <f t="shared" si="9"/>
        <v>-2</v>
      </c>
      <c r="Q24" s="481">
        <f t="shared" si="10"/>
        <v>-2</v>
      </c>
      <c r="R24" s="481">
        <f t="shared" si="11"/>
        <v>-6</v>
      </c>
      <c r="S24" s="100"/>
      <c r="T24" s="100"/>
      <c r="U24" s="510">
        <f>D24/'B1 Housing Units'!AD25</f>
        <v>1.984126984126984E-3</v>
      </c>
      <c r="V24" s="473">
        <f>E24/'B1 Housing Units'!AE25</f>
        <v>7.2416063199473336E-3</v>
      </c>
      <c r="W24" s="473">
        <f>F24/'B1 Housing Units'!AF25</f>
        <v>6.587615283267457E-3</v>
      </c>
      <c r="X24" s="475">
        <f>G24/'B1 Housing Units'!J25</f>
        <v>6.6934404283801874E-3</v>
      </c>
      <c r="Y24" s="610">
        <f t="shared" si="4"/>
        <v>-9.0909090909090912E-2</v>
      </c>
      <c r="Z24" s="553">
        <f t="shared" si="5"/>
        <v>0</v>
      </c>
      <c r="AA24" s="553">
        <f t="shared" si="6"/>
        <v>-0.2</v>
      </c>
      <c r="AB24" s="554">
        <f t="shared" si="6"/>
        <v>-0.25</v>
      </c>
    </row>
    <row r="25" spans="1:28">
      <c r="A25" s="477" t="s">
        <v>1</v>
      </c>
      <c r="B25" s="100">
        <v>2</v>
      </c>
      <c r="C25" s="100">
        <v>2</v>
      </c>
      <c r="D25" s="100">
        <v>10</v>
      </c>
      <c r="E25" s="480">
        <v>14</v>
      </c>
      <c r="F25" s="100">
        <v>9</v>
      </c>
      <c r="G25" s="100">
        <v>14</v>
      </c>
      <c r="H25" s="100">
        <v>8</v>
      </c>
      <c r="I25" s="100">
        <v>15</v>
      </c>
      <c r="J25" s="100"/>
      <c r="K25" s="480">
        <f t="shared" si="15"/>
        <v>0</v>
      </c>
      <c r="L25" s="100">
        <f t="shared" si="15"/>
        <v>8</v>
      </c>
      <c r="M25" s="100">
        <f t="shared" si="15"/>
        <v>4</v>
      </c>
      <c r="N25" s="480">
        <f t="shared" si="7"/>
        <v>-5</v>
      </c>
      <c r="O25" s="100">
        <f t="shared" si="8"/>
        <v>5</v>
      </c>
      <c r="P25" s="100">
        <f t="shared" si="9"/>
        <v>-6</v>
      </c>
      <c r="Q25" s="481">
        <f t="shared" si="10"/>
        <v>7</v>
      </c>
      <c r="R25" s="481">
        <f t="shared" si="11"/>
        <v>-15</v>
      </c>
      <c r="S25" s="100"/>
      <c r="T25" s="100"/>
      <c r="U25" s="510">
        <f>D25/'B1 Housing Units'!AD26</f>
        <v>6.3979526551503517E-3</v>
      </c>
      <c r="V25" s="473">
        <f>E25/'B1 Housing Units'!AE26</f>
        <v>8.9285714285714281E-3</v>
      </c>
      <c r="W25" s="473">
        <f>F25/'B1 Housing Units'!AF26</f>
        <v>5.7215511760966304E-3</v>
      </c>
      <c r="X25" s="475">
        <f>G25/'B1 Housing Units'!J26</f>
        <v>8.771929824561403E-3</v>
      </c>
      <c r="Y25" s="610">
        <f t="shared" si="4"/>
        <v>-0.35714285714285715</v>
      </c>
      <c r="Z25" s="553">
        <f t="shared" si="5"/>
        <v>0.55555555555555558</v>
      </c>
      <c r="AA25" s="553">
        <f t="shared" si="6"/>
        <v>-0.42857142857142855</v>
      </c>
      <c r="AB25" s="554">
        <f t="shared" si="6"/>
        <v>0.875</v>
      </c>
    </row>
    <row r="26" spans="1:28">
      <c r="A26" s="477" t="s">
        <v>2</v>
      </c>
      <c r="B26" s="100">
        <v>1</v>
      </c>
      <c r="C26" s="100">
        <v>8</v>
      </c>
      <c r="D26" s="100">
        <v>9</v>
      </c>
      <c r="E26" s="480">
        <v>19</v>
      </c>
      <c r="F26" s="100">
        <v>11</v>
      </c>
      <c r="G26" s="100">
        <v>13</v>
      </c>
      <c r="H26" s="100">
        <v>9</v>
      </c>
      <c r="I26" s="100">
        <v>18</v>
      </c>
      <c r="J26" s="100"/>
      <c r="K26" s="480">
        <f t="shared" ref="K26:K39" si="16">C26-B26</f>
        <v>7</v>
      </c>
      <c r="L26" s="100">
        <f t="shared" ref="L26:L39" si="17">D26-C26</f>
        <v>1</v>
      </c>
      <c r="M26" s="100">
        <f t="shared" ref="M26:M39" si="18">E26-D26</f>
        <v>10</v>
      </c>
      <c r="N26" s="480">
        <f t="shared" si="7"/>
        <v>-8</v>
      </c>
      <c r="O26" s="100">
        <f t="shared" si="8"/>
        <v>2</v>
      </c>
      <c r="P26" s="100">
        <f t="shared" si="9"/>
        <v>-4</v>
      </c>
      <c r="Q26" s="481">
        <f t="shared" si="10"/>
        <v>9</v>
      </c>
      <c r="R26" s="481">
        <f t="shared" si="11"/>
        <v>-18</v>
      </c>
      <c r="S26" s="100"/>
      <c r="T26" s="100"/>
      <c r="U26" s="510">
        <f>D26/'B1 Housing Units'!AD27</f>
        <v>5.3349140486069948E-3</v>
      </c>
      <c r="V26" s="473">
        <f>E26/'B1 Housing Units'!AE27</f>
        <v>1.1262596324836989E-2</v>
      </c>
      <c r="W26" s="473">
        <f>F26/'B1 Housing Units'!AF27</f>
        <v>6.4858490566037739E-3</v>
      </c>
      <c r="X26" s="475">
        <f>G26/'B1 Housing Units'!J27</f>
        <v>7.719714964370546E-3</v>
      </c>
      <c r="Y26" s="610">
        <f t="shared" si="4"/>
        <v>-0.42105263157894735</v>
      </c>
      <c r="Z26" s="553">
        <f t="shared" si="5"/>
        <v>0.18181818181818182</v>
      </c>
      <c r="AA26" s="553">
        <f t="shared" si="6"/>
        <v>-0.30769230769230771</v>
      </c>
      <c r="AB26" s="554">
        <f t="shared" si="6"/>
        <v>1</v>
      </c>
    </row>
    <row r="27" spans="1:28">
      <c r="A27" s="477" t="s">
        <v>27</v>
      </c>
      <c r="B27" s="394">
        <v>3</v>
      </c>
      <c r="C27" s="394">
        <v>8</v>
      </c>
      <c r="D27" s="394">
        <v>12</v>
      </c>
      <c r="E27" s="482">
        <v>12</v>
      </c>
      <c r="F27" s="394">
        <v>16</v>
      </c>
      <c r="G27" s="394">
        <v>21</v>
      </c>
      <c r="H27" s="394">
        <v>13</v>
      </c>
      <c r="I27" s="394">
        <v>12</v>
      </c>
      <c r="J27" s="394"/>
      <c r="K27" s="482">
        <f t="shared" si="16"/>
        <v>5</v>
      </c>
      <c r="L27" s="394">
        <f t="shared" si="17"/>
        <v>4</v>
      </c>
      <c r="M27" s="394">
        <f t="shared" si="18"/>
        <v>0</v>
      </c>
      <c r="N27" s="482">
        <f t="shared" si="7"/>
        <v>4</v>
      </c>
      <c r="O27" s="394">
        <f t="shared" si="8"/>
        <v>5</v>
      </c>
      <c r="P27" s="394">
        <f t="shared" si="9"/>
        <v>-8</v>
      </c>
      <c r="Q27" s="483">
        <f t="shared" si="10"/>
        <v>-1</v>
      </c>
      <c r="R27" s="483">
        <f t="shared" si="11"/>
        <v>-12</v>
      </c>
      <c r="S27" s="394"/>
      <c r="T27" s="394"/>
      <c r="U27" s="510">
        <f>D27/'B1 Housing Units'!AD28</f>
        <v>6.920415224913495E-3</v>
      </c>
      <c r="V27" s="473">
        <f>E27/'B1 Housing Units'!AE28</f>
        <v>6.8767908309455587E-3</v>
      </c>
      <c r="W27" s="473">
        <f>F27/'B1 Housing Units'!AF28</f>
        <v>9.1220068415051314E-3</v>
      </c>
      <c r="X27" s="475">
        <f>G27/'B1 Housing Units'!J28</f>
        <v>1.2048192771084338E-2</v>
      </c>
      <c r="Y27" s="611">
        <f t="shared" si="4"/>
        <v>0.33333333333333331</v>
      </c>
      <c r="Z27" s="555">
        <f t="shared" si="5"/>
        <v>0.3125</v>
      </c>
      <c r="AA27" s="555">
        <f t="shared" si="6"/>
        <v>-0.38095238095238093</v>
      </c>
      <c r="AB27" s="556">
        <f t="shared" si="6"/>
        <v>-7.6923076923076927E-2</v>
      </c>
    </row>
    <row r="28" spans="1:28">
      <c r="A28" s="477" t="s">
        <v>4</v>
      </c>
      <c r="B28" s="100">
        <v>1</v>
      </c>
      <c r="C28" s="100">
        <v>5</v>
      </c>
      <c r="D28" s="100">
        <v>18</v>
      </c>
      <c r="E28" s="480">
        <v>27</v>
      </c>
      <c r="F28" s="100">
        <v>16</v>
      </c>
      <c r="G28" s="100">
        <v>29</v>
      </c>
      <c r="H28" s="100">
        <v>17</v>
      </c>
      <c r="I28" s="100">
        <v>22</v>
      </c>
      <c r="J28" s="100"/>
      <c r="K28" s="480">
        <f t="shared" si="16"/>
        <v>4</v>
      </c>
      <c r="L28" s="100">
        <f t="shared" si="17"/>
        <v>13</v>
      </c>
      <c r="M28" s="100">
        <f t="shared" si="18"/>
        <v>9</v>
      </c>
      <c r="N28" s="480">
        <f t="shared" si="7"/>
        <v>-11</v>
      </c>
      <c r="O28" s="100">
        <f t="shared" si="8"/>
        <v>13</v>
      </c>
      <c r="P28" s="100">
        <f t="shared" si="9"/>
        <v>-12</v>
      </c>
      <c r="Q28" s="481">
        <f t="shared" si="10"/>
        <v>5</v>
      </c>
      <c r="R28" s="481">
        <f t="shared" si="11"/>
        <v>-22</v>
      </c>
      <c r="S28" s="100"/>
      <c r="T28" s="100"/>
      <c r="U28" s="510">
        <f>D28/'B1 Housing Units'!AD29</f>
        <v>7.0175438596491229E-3</v>
      </c>
      <c r="V28" s="473">
        <f>E28/'B1 Housing Units'!AE29</f>
        <v>1.0281797410510283E-2</v>
      </c>
      <c r="W28" s="473">
        <f>F28/'B1 Housing Units'!AF29</f>
        <v>5.9902658180456762E-3</v>
      </c>
      <c r="X28" s="475">
        <f>G28/'B1 Housing Units'!J29</f>
        <v>1.0650018362100624E-2</v>
      </c>
      <c r="Y28" s="610">
        <f t="shared" si="4"/>
        <v>-0.40740740740740738</v>
      </c>
      <c r="Z28" s="553">
        <f t="shared" si="5"/>
        <v>0.8125</v>
      </c>
      <c r="AA28" s="553">
        <f t="shared" si="6"/>
        <v>-0.41379310344827586</v>
      </c>
      <c r="AB28" s="554">
        <f t="shared" si="6"/>
        <v>0.29411764705882354</v>
      </c>
    </row>
    <row r="29" spans="1:28">
      <c r="A29" s="477" t="s">
        <v>5</v>
      </c>
      <c r="B29" s="100">
        <v>1</v>
      </c>
      <c r="C29" s="100">
        <v>8</v>
      </c>
      <c r="D29" s="100">
        <v>13</v>
      </c>
      <c r="E29" s="480">
        <v>12</v>
      </c>
      <c r="F29" s="100">
        <v>15</v>
      </c>
      <c r="G29" s="100">
        <v>17</v>
      </c>
      <c r="H29" s="100">
        <v>17</v>
      </c>
      <c r="I29" s="100">
        <v>16</v>
      </c>
      <c r="J29" s="100"/>
      <c r="K29" s="480">
        <f t="shared" si="16"/>
        <v>7</v>
      </c>
      <c r="L29" s="100">
        <f t="shared" si="17"/>
        <v>5</v>
      </c>
      <c r="M29" s="100">
        <f t="shared" si="18"/>
        <v>-1</v>
      </c>
      <c r="N29" s="480">
        <f t="shared" si="7"/>
        <v>3</v>
      </c>
      <c r="O29" s="100">
        <f t="shared" si="8"/>
        <v>2</v>
      </c>
      <c r="P29" s="100">
        <f t="shared" si="9"/>
        <v>0</v>
      </c>
      <c r="Q29" s="481">
        <f t="shared" si="10"/>
        <v>-1</v>
      </c>
      <c r="R29" s="481">
        <f t="shared" si="11"/>
        <v>-16</v>
      </c>
      <c r="S29" s="100"/>
      <c r="T29" s="100"/>
      <c r="U29" s="510">
        <f>D29/'B1 Housing Units'!AD30</f>
        <v>8.6264100862641011E-3</v>
      </c>
      <c r="V29" s="473">
        <f>E29/'B1 Housing Units'!AE30</f>
        <v>7.9051383399209481E-3</v>
      </c>
      <c r="W29" s="473">
        <f>F29/'B1 Housing Units'!AF30</f>
        <v>9.8296199213630409E-3</v>
      </c>
      <c r="X29" s="475">
        <f>G29/'B1 Housing Units'!J30</f>
        <v>1.0807374443738081E-2</v>
      </c>
      <c r="Y29" s="610">
        <f t="shared" si="4"/>
        <v>0.25</v>
      </c>
      <c r="Z29" s="553">
        <f t="shared" si="5"/>
        <v>0.13333333333333333</v>
      </c>
      <c r="AA29" s="553">
        <f t="shared" si="6"/>
        <v>0</v>
      </c>
      <c r="AB29" s="554">
        <f t="shared" si="6"/>
        <v>-5.8823529411764705E-2</v>
      </c>
    </row>
    <row r="30" spans="1:28">
      <c r="A30" s="477" t="s">
        <v>6</v>
      </c>
      <c r="B30" s="100">
        <v>1</v>
      </c>
      <c r="C30" s="100">
        <v>8</v>
      </c>
      <c r="D30" s="100">
        <v>15</v>
      </c>
      <c r="E30" s="480">
        <v>26</v>
      </c>
      <c r="F30" s="100">
        <v>9</v>
      </c>
      <c r="G30" s="100">
        <v>19</v>
      </c>
      <c r="H30" s="100">
        <v>19</v>
      </c>
      <c r="I30" s="100">
        <v>25</v>
      </c>
      <c r="J30" s="100"/>
      <c r="K30" s="480">
        <f t="shared" si="16"/>
        <v>7</v>
      </c>
      <c r="L30" s="100">
        <f t="shared" si="17"/>
        <v>7</v>
      </c>
      <c r="M30" s="100">
        <f t="shared" si="18"/>
        <v>11</v>
      </c>
      <c r="N30" s="480">
        <f t="shared" si="7"/>
        <v>-17</v>
      </c>
      <c r="O30" s="100">
        <f t="shared" si="8"/>
        <v>10</v>
      </c>
      <c r="P30" s="100">
        <f t="shared" si="9"/>
        <v>0</v>
      </c>
      <c r="Q30" s="481">
        <f t="shared" si="10"/>
        <v>6</v>
      </c>
      <c r="R30" s="481">
        <f t="shared" si="11"/>
        <v>-25</v>
      </c>
      <c r="S30" s="100"/>
      <c r="T30" s="100"/>
      <c r="U30" s="510">
        <f>D30/'B1 Housing Units'!AD31</f>
        <v>4.0972411909314397E-3</v>
      </c>
      <c r="V30" s="473">
        <f>E30/'B1 Housing Units'!AE31</f>
        <v>7.063298016843249E-3</v>
      </c>
      <c r="W30" s="473">
        <f>F30/'B1 Housing Units'!AF31</f>
        <v>2.4206562668101128E-3</v>
      </c>
      <c r="X30" s="475">
        <f>G30/'B1 Housing Units'!J31</f>
        <v>5.0979339951703782E-3</v>
      </c>
      <c r="Y30" s="610">
        <f t="shared" si="4"/>
        <v>-0.65384615384615385</v>
      </c>
      <c r="Z30" s="553">
        <f t="shared" si="5"/>
        <v>1.1111111111111112</v>
      </c>
      <c r="AA30" s="553">
        <f t="shared" si="6"/>
        <v>0</v>
      </c>
      <c r="AB30" s="554">
        <f t="shared" si="6"/>
        <v>0.31578947368421051</v>
      </c>
    </row>
    <row r="31" spans="1:28">
      <c r="A31" s="477" t="s">
        <v>35</v>
      </c>
      <c r="B31" s="100">
        <v>3</v>
      </c>
      <c r="C31" s="100">
        <v>6</v>
      </c>
      <c r="D31" s="100">
        <v>13</v>
      </c>
      <c r="E31" s="480">
        <v>12</v>
      </c>
      <c r="F31" s="100">
        <v>15</v>
      </c>
      <c r="G31" s="100">
        <v>17</v>
      </c>
      <c r="H31" s="100">
        <v>22</v>
      </c>
      <c r="I31" s="100">
        <v>17</v>
      </c>
      <c r="J31" s="100"/>
      <c r="K31" s="480">
        <f t="shared" si="16"/>
        <v>3</v>
      </c>
      <c r="L31" s="100">
        <f t="shared" si="17"/>
        <v>7</v>
      </c>
      <c r="M31" s="100">
        <f t="shared" si="18"/>
        <v>-1</v>
      </c>
      <c r="N31" s="480">
        <f t="shared" si="7"/>
        <v>3</v>
      </c>
      <c r="O31" s="100">
        <f t="shared" si="8"/>
        <v>2</v>
      </c>
      <c r="P31" s="100">
        <f t="shared" si="9"/>
        <v>5</v>
      </c>
      <c r="Q31" s="481">
        <f t="shared" si="10"/>
        <v>-5</v>
      </c>
      <c r="R31" s="481">
        <f t="shared" si="11"/>
        <v>-17</v>
      </c>
      <c r="S31" s="100"/>
      <c r="T31" s="100"/>
      <c r="U31" s="510">
        <f>D31/'B1 Housing Units'!AD32</f>
        <v>5.2250803858520899E-3</v>
      </c>
      <c r="V31" s="473">
        <f>E31/'B1 Housing Units'!AE32</f>
        <v>4.8057669203043652E-3</v>
      </c>
      <c r="W31" s="473">
        <f>F31/'B1 Housing Units'!AF32</f>
        <v>5.9904153354632585E-3</v>
      </c>
      <c r="X31" s="475">
        <f>G31/'B1 Housing Units'!J32</f>
        <v>6.8548387096774195E-3</v>
      </c>
      <c r="Y31" s="610">
        <f t="shared" si="4"/>
        <v>0.25</v>
      </c>
      <c r="Z31" s="553">
        <f t="shared" si="5"/>
        <v>0.13333333333333333</v>
      </c>
      <c r="AA31" s="553">
        <f t="shared" si="6"/>
        <v>0.29411764705882354</v>
      </c>
      <c r="AB31" s="554">
        <f t="shared" si="6"/>
        <v>-0.22727272727272727</v>
      </c>
    </row>
    <row r="32" spans="1:28">
      <c r="A32" s="477" t="s">
        <v>39</v>
      </c>
      <c r="B32" s="100">
        <v>0</v>
      </c>
      <c r="C32" s="100">
        <v>2</v>
      </c>
      <c r="D32" s="100">
        <v>16</v>
      </c>
      <c r="E32" s="480">
        <v>14</v>
      </c>
      <c r="F32" s="100">
        <v>14</v>
      </c>
      <c r="G32" s="100">
        <v>23</v>
      </c>
      <c r="H32" s="100">
        <v>10</v>
      </c>
      <c r="I32" s="100">
        <v>16</v>
      </c>
      <c r="J32" s="100"/>
      <c r="K32" s="480">
        <f t="shared" si="16"/>
        <v>2</v>
      </c>
      <c r="L32" s="100">
        <f t="shared" si="17"/>
        <v>14</v>
      </c>
      <c r="M32" s="100">
        <f t="shared" si="18"/>
        <v>-2</v>
      </c>
      <c r="N32" s="480">
        <f t="shared" si="7"/>
        <v>0</v>
      </c>
      <c r="O32" s="100">
        <f t="shared" si="8"/>
        <v>9</v>
      </c>
      <c r="P32" s="100">
        <f t="shared" si="9"/>
        <v>-13</v>
      </c>
      <c r="Q32" s="481">
        <f t="shared" si="10"/>
        <v>6</v>
      </c>
      <c r="R32" s="481">
        <f t="shared" si="11"/>
        <v>-16</v>
      </c>
      <c r="S32" s="100"/>
      <c r="T32" s="100"/>
      <c r="U32" s="510">
        <f>D32/'B1 Housing Units'!AD33</f>
        <v>9.3841642228739003E-3</v>
      </c>
      <c r="V32" s="473">
        <f>E32/'B1 Housing Units'!AE33</f>
        <v>8.1348053457292267E-3</v>
      </c>
      <c r="W32" s="473">
        <f>F32/'B1 Housing Units'!AF33</f>
        <v>8.0878105141536684E-3</v>
      </c>
      <c r="X32" s="475">
        <f>G32/'B1 Housing Units'!J33</f>
        <v>1.3135351227869789E-2</v>
      </c>
      <c r="Y32" s="610">
        <f t="shared" si="4"/>
        <v>0</v>
      </c>
      <c r="Z32" s="553">
        <f t="shared" si="5"/>
        <v>0.6428571428571429</v>
      </c>
      <c r="AA32" s="553">
        <f t="shared" si="6"/>
        <v>-0.56521739130434778</v>
      </c>
      <c r="AB32" s="554">
        <f t="shared" si="6"/>
        <v>0.6</v>
      </c>
    </row>
    <row r="33" spans="1:28">
      <c r="A33" s="477" t="s">
        <v>40</v>
      </c>
      <c r="B33" s="100">
        <v>4</v>
      </c>
      <c r="C33" s="100">
        <v>3</v>
      </c>
      <c r="D33" s="100">
        <v>11</v>
      </c>
      <c r="E33" s="480">
        <v>15</v>
      </c>
      <c r="F33" s="100">
        <v>24</v>
      </c>
      <c r="G33" s="100">
        <v>19</v>
      </c>
      <c r="H33" s="100">
        <v>20</v>
      </c>
      <c r="I33" s="100">
        <v>18</v>
      </c>
      <c r="J33" s="100"/>
      <c r="K33" s="480">
        <f t="shared" si="16"/>
        <v>-1</v>
      </c>
      <c r="L33" s="100">
        <f t="shared" si="17"/>
        <v>8</v>
      </c>
      <c r="M33" s="100">
        <f t="shared" si="18"/>
        <v>4</v>
      </c>
      <c r="N33" s="480">
        <f t="shared" si="7"/>
        <v>9</v>
      </c>
      <c r="O33" s="100">
        <f t="shared" si="8"/>
        <v>-5</v>
      </c>
      <c r="P33" s="100">
        <f t="shared" si="9"/>
        <v>1</v>
      </c>
      <c r="Q33" s="481">
        <f t="shared" si="10"/>
        <v>-2</v>
      </c>
      <c r="R33" s="481">
        <f t="shared" si="11"/>
        <v>-18</v>
      </c>
      <c r="S33" s="100"/>
      <c r="T33" s="100"/>
      <c r="U33" s="510">
        <f>D33/'B1 Housing Units'!AD34</f>
        <v>4.8737261852015946E-3</v>
      </c>
      <c r="V33" s="473">
        <f>E33/'B1 Housing Units'!AE34</f>
        <v>6.6195939982347752E-3</v>
      </c>
      <c r="W33" s="473">
        <f>F33/'B1 Housing Units'!AF34</f>
        <v>1.0517090271691499E-2</v>
      </c>
      <c r="X33" s="475">
        <f>G33/'B1 Housing Units'!J34</f>
        <v>8.9243776420854862E-3</v>
      </c>
      <c r="Y33" s="610">
        <f t="shared" si="4"/>
        <v>0.6</v>
      </c>
      <c r="Z33" s="553">
        <f t="shared" si="5"/>
        <v>-0.20833333333333334</v>
      </c>
      <c r="AA33" s="553">
        <f t="shared" si="6"/>
        <v>5.2631578947368418E-2</v>
      </c>
      <c r="AB33" s="554">
        <f t="shared" si="6"/>
        <v>-0.1</v>
      </c>
    </row>
    <row r="34" spans="1:28">
      <c r="A34" s="477" t="s">
        <v>41</v>
      </c>
      <c r="B34" s="100">
        <v>3</v>
      </c>
      <c r="C34" s="100">
        <v>1</v>
      </c>
      <c r="D34" s="100">
        <v>3</v>
      </c>
      <c r="E34" s="480">
        <v>12</v>
      </c>
      <c r="F34" s="100">
        <v>13</v>
      </c>
      <c r="G34" s="100">
        <v>18</v>
      </c>
      <c r="H34" s="100">
        <v>12</v>
      </c>
      <c r="I34" s="100">
        <v>16</v>
      </c>
      <c r="J34" s="100"/>
      <c r="K34" s="480">
        <f t="shared" si="16"/>
        <v>-2</v>
      </c>
      <c r="L34" s="100">
        <f t="shared" si="17"/>
        <v>2</v>
      </c>
      <c r="M34" s="100">
        <f t="shared" si="18"/>
        <v>9</v>
      </c>
      <c r="N34" s="480">
        <f t="shared" si="7"/>
        <v>1</v>
      </c>
      <c r="O34" s="100">
        <f t="shared" si="8"/>
        <v>5</v>
      </c>
      <c r="P34" s="100">
        <f t="shared" si="9"/>
        <v>-6</v>
      </c>
      <c r="Q34" s="481">
        <f t="shared" si="10"/>
        <v>4</v>
      </c>
      <c r="R34" s="481">
        <f t="shared" si="11"/>
        <v>-16</v>
      </c>
      <c r="S34" s="100"/>
      <c r="T34" s="100"/>
      <c r="U34" s="510">
        <f>D34/'B1 Housing Units'!AD35</f>
        <v>1.4844136566056407E-3</v>
      </c>
      <c r="V34" s="473">
        <f>E34/'B1 Housing Units'!AE35</f>
        <v>5.8968058968058967E-3</v>
      </c>
      <c r="W34" s="473">
        <f>F34/'B1 Housing Units'!AF35</f>
        <v>6.3260340632603409E-3</v>
      </c>
      <c r="X34" s="475">
        <f>G34/'B1 Housing Units'!J35</f>
        <v>9.0634441087613302E-3</v>
      </c>
      <c r="Y34" s="610">
        <f t="shared" si="4"/>
        <v>8.3333333333333329E-2</v>
      </c>
      <c r="Z34" s="553">
        <f t="shared" si="5"/>
        <v>0.38461538461538464</v>
      </c>
      <c r="AA34" s="553">
        <f t="shared" si="6"/>
        <v>-0.33333333333333331</v>
      </c>
      <c r="AB34" s="554">
        <f t="shared" si="6"/>
        <v>0.33333333333333331</v>
      </c>
    </row>
    <row r="35" spans="1:28">
      <c r="A35" s="477" t="s">
        <v>42</v>
      </c>
      <c r="B35" s="100">
        <v>7</v>
      </c>
      <c r="C35" s="100">
        <v>10</v>
      </c>
      <c r="D35" s="100">
        <v>13</v>
      </c>
      <c r="E35" s="480">
        <v>27</v>
      </c>
      <c r="F35" s="100">
        <v>17</v>
      </c>
      <c r="G35" s="100">
        <v>27</v>
      </c>
      <c r="H35" s="100">
        <v>25</v>
      </c>
      <c r="I35" s="100">
        <v>23</v>
      </c>
      <c r="J35" s="100"/>
      <c r="K35" s="480">
        <f t="shared" si="16"/>
        <v>3</v>
      </c>
      <c r="L35" s="100">
        <f t="shared" si="17"/>
        <v>3</v>
      </c>
      <c r="M35" s="100">
        <f t="shared" si="18"/>
        <v>14</v>
      </c>
      <c r="N35" s="480">
        <f t="shared" si="7"/>
        <v>-10</v>
      </c>
      <c r="O35" s="100">
        <f t="shared" si="8"/>
        <v>10</v>
      </c>
      <c r="P35" s="100">
        <f t="shared" si="9"/>
        <v>-2</v>
      </c>
      <c r="Q35" s="481">
        <f t="shared" si="10"/>
        <v>-2</v>
      </c>
      <c r="R35" s="481">
        <f t="shared" si="11"/>
        <v>-23</v>
      </c>
      <c r="S35" s="100"/>
      <c r="T35" s="100"/>
      <c r="U35" s="510">
        <f>D35/'B1 Housing Units'!AD36</f>
        <v>4.3333333333333331E-3</v>
      </c>
      <c r="V35" s="473">
        <f>E35/'B1 Housing Units'!AE36</f>
        <v>9.0030010003334451E-3</v>
      </c>
      <c r="W35" s="473">
        <f>F35/'B1 Housing Units'!AF36</f>
        <v>5.6666666666666671E-3</v>
      </c>
      <c r="X35" s="475">
        <f>G35/'B1 Housing Units'!J36</f>
        <v>8.952254641909815E-3</v>
      </c>
      <c r="Y35" s="610">
        <f t="shared" si="4"/>
        <v>-0.37037037037037035</v>
      </c>
      <c r="Z35" s="553">
        <f t="shared" si="5"/>
        <v>0.58823529411764708</v>
      </c>
      <c r="AA35" s="553">
        <f t="shared" si="6"/>
        <v>-7.407407407407407E-2</v>
      </c>
      <c r="AB35" s="554">
        <f t="shared" si="6"/>
        <v>-0.08</v>
      </c>
    </row>
    <row r="36" spans="1:28">
      <c r="A36" s="477" t="s">
        <v>44</v>
      </c>
      <c r="B36" s="100">
        <v>7</v>
      </c>
      <c r="C36" s="100">
        <v>18</v>
      </c>
      <c r="D36" s="100">
        <v>28</v>
      </c>
      <c r="E36" s="480">
        <v>52</v>
      </c>
      <c r="F36" s="100">
        <v>51</v>
      </c>
      <c r="G36" s="100">
        <v>51</v>
      </c>
      <c r="H36" s="100">
        <v>43</v>
      </c>
      <c r="I36" s="100">
        <v>37</v>
      </c>
      <c r="J36" s="100"/>
      <c r="K36" s="480">
        <f t="shared" si="16"/>
        <v>11</v>
      </c>
      <c r="L36" s="100">
        <f t="shared" si="17"/>
        <v>10</v>
      </c>
      <c r="M36" s="100">
        <f t="shared" si="18"/>
        <v>24</v>
      </c>
      <c r="N36" s="480">
        <f t="shared" si="7"/>
        <v>-1</v>
      </c>
      <c r="O36" s="100">
        <f t="shared" si="8"/>
        <v>0</v>
      </c>
      <c r="P36" s="100">
        <f t="shared" si="9"/>
        <v>-8</v>
      </c>
      <c r="Q36" s="481">
        <f t="shared" si="10"/>
        <v>-6</v>
      </c>
      <c r="R36" s="481">
        <f t="shared" si="11"/>
        <v>-37</v>
      </c>
      <c r="S36" s="100"/>
      <c r="T36" s="100"/>
      <c r="U36" s="510">
        <f>D36/'B1 Housing Units'!AD37</f>
        <v>6.439742410303588E-3</v>
      </c>
      <c r="V36" s="473">
        <f>E36/'B1 Housing Units'!AE37</f>
        <v>1.185860889395667E-2</v>
      </c>
      <c r="W36" s="473">
        <f>F36/'B1 Housing Units'!AF37</f>
        <v>1.1564625850340135E-2</v>
      </c>
      <c r="X36" s="475">
        <f>G36/'B1 Housing Units'!J37</f>
        <v>1.1988716502115656E-2</v>
      </c>
      <c r="Y36" s="610">
        <f t="shared" si="4"/>
        <v>-1.9230769230769232E-2</v>
      </c>
      <c r="Z36" s="553">
        <f t="shared" si="5"/>
        <v>0</v>
      </c>
      <c r="AA36" s="553">
        <f t="shared" si="6"/>
        <v>-0.15686274509803921</v>
      </c>
      <c r="AB36" s="554">
        <f t="shared" si="6"/>
        <v>-0.13953488372093023</v>
      </c>
    </row>
    <row r="37" spans="1:28">
      <c r="A37" s="477" t="s">
        <v>46</v>
      </c>
      <c r="B37" s="100">
        <v>5</v>
      </c>
      <c r="C37" s="100">
        <v>11</v>
      </c>
      <c r="D37" s="100">
        <v>7</v>
      </c>
      <c r="E37" s="480">
        <v>19</v>
      </c>
      <c r="F37" s="100">
        <v>29</v>
      </c>
      <c r="G37" s="100">
        <v>29</v>
      </c>
      <c r="H37" s="100">
        <v>23</v>
      </c>
      <c r="I37" s="100">
        <v>19</v>
      </c>
      <c r="J37" s="100"/>
      <c r="K37" s="480">
        <f t="shared" si="16"/>
        <v>6</v>
      </c>
      <c r="L37" s="100">
        <f t="shared" si="17"/>
        <v>-4</v>
      </c>
      <c r="M37" s="100">
        <f t="shared" si="18"/>
        <v>12</v>
      </c>
      <c r="N37" s="480">
        <f t="shared" si="7"/>
        <v>10</v>
      </c>
      <c r="O37" s="100">
        <f t="shared" si="8"/>
        <v>0</v>
      </c>
      <c r="P37" s="100">
        <f t="shared" si="9"/>
        <v>-6</v>
      </c>
      <c r="Q37" s="481">
        <f t="shared" si="10"/>
        <v>-4</v>
      </c>
      <c r="R37" s="481">
        <f t="shared" si="11"/>
        <v>-19</v>
      </c>
      <c r="S37" s="100"/>
      <c r="T37" s="100"/>
      <c r="U37" s="510">
        <f>D37/'B1 Housing Units'!AD38</f>
        <v>3.251277287505806E-3</v>
      </c>
      <c r="V37" s="473">
        <f>E37/'B1 Housing Units'!AE38</f>
        <v>8.7800369685767099E-3</v>
      </c>
      <c r="W37" s="473">
        <f>F37/'B1 Housing Units'!AF38</f>
        <v>1.3260173754000914E-2</v>
      </c>
      <c r="X37" s="475">
        <f>G37/'B1 Housing Units'!J38</f>
        <v>1.3098464317976514E-2</v>
      </c>
      <c r="Y37" s="610">
        <f t="shared" si="4"/>
        <v>0.52631578947368418</v>
      </c>
      <c r="Z37" s="553">
        <f t="shared" si="5"/>
        <v>0</v>
      </c>
      <c r="AA37" s="553">
        <f t="shared" si="6"/>
        <v>-0.20689655172413793</v>
      </c>
      <c r="AB37" s="554">
        <f t="shared" si="6"/>
        <v>-0.17391304347826086</v>
      </c>
    </row>
    <row r="38" spans="1:28" s="552" customFormat="1">
      <c r="A38" s="545" t="s">
        <v>50</v>
      </c>
      <c r="B38" s="546">
        <f t="shared" ref="B38:J38" si="19">SUM(B21:B37)</f>
        <v>40</v>
      </c>
      <c r="C38" s="546">
        <f t="shared" si="19"/>
        <v>99</v>
      </c>
      <c r="D38" s="546">
        <f t="shared" si="19"/>
        <v>195</v>
      </c>
      <c r="E38" s="547">
        <f>SUM(E21:E37)</f>
        <v>300</v>
      </c>
      <c r="F38" s="546">
        <f t="shared" si="19"/>
        <v>278</v>
      </c>
      <c r="G38" s="546">
        <f t="shared" si="19"/>
        <v>343</v>
      </c>
      <c r="H38" s="546">
        <f t="shared" si="19"/>
        <v>273</v>
      </c>
      <c r="I38" s="546">
        <f t="shared" si="19"/>
        <v>286</v>
      </c>
      <c r="J38" s="546">
        <f t="shared" si="19"/>
        <v>0</v>
      </c>
      <c r="K38" s="547">
        <f t="shared" si="16"/>
        <v>59</v>
      </c>
      <c r="L38" s="546">
        <f t="shared" si="17"/>
        <v>96</v>
      </c>
      <c r="M38" s="546">
        <f t="shared" si="18"/>
        <v>105</v>
      </c>
      <c r="N38" s="547">
        <f t="shared" si="7"/>
        <v>-22</v>
      </c>
      <c r="O38" s="546">
        <f t="shared" si="8"/>
        <v>65</v>
      </c>
      <c r="P38" s="546">
        <f t="shared" si="9"/>
        <v>-70</v>
      </c>
      <c r="Q38" s="548">
        <f t="shared" si="10"/>
        <v>13</v>
      </c>
      <c r="R38" s="548">
        <f t="shared" si="11"/>
        <v>-286</v>
      </c>
      <c r="S38" s="546"/>
      <c r="T38" s="546"/>
      <c r="U38" s="549">
        <f>D38/'B1 Housing Units'!AD39</f>
        <v>5.1319841040082109E-3</v>
      </c>
      <c r="V38" s="550">
        <f>E38/'B1 Housing Units'!AE39</f>
        <v>7.8472403871305257E-3</v>
      </c>
      <c r="W38" s="550">
        <f>F38/'B1 Housing Units'!AF39</f>
        <v>7.2264101897582533E-3</v>
      </c>
      <c r="X38" s="551">
        <f>G38/'B1 Housing Units'!J39</f>
        <v>8.950472313553573E-3</v>
      </c>
      <c r="Y38" s="612">
        <f t="shared" si="4"/>
        <v>-7.3333333333333334E-2</v>
      </c>
      <c r="Z38" s="557">
        <f t="shared" si="5"/>
        <v>0.23381294964028776</v>
      </c>
      <c r="AA38" s="557">
        <f t="shared" si="6"/>
        <v>-0.20408163265306123</v>
      </c>
      <c r="AB38" s="558">
        <f t="shared" si="6"/>
        <v>4.7619047619047616E-2</v>
      </c>
    </row>
    <row r="39" spans="1:28">
      <c r="A39" s="477" t="s">
        <v>28</v>
      </c>
      <c r="B39" s="100">
        <v>13</v>
      </c>
      <c r="C39" s="100">
        <v>44</v>
      </c>
      <c r="D39" s="100">
        <v>88</v>
      </c>
      <c r="E39" s="480">
        <v>146</v>
      </c>
      <c r="F39" s="100">
        <v>112</v>
      </c>
      <c r="G39" s="100">
        <v>122</v>
      </c>
      <c r="H39" s="100">
        <v>106</v>
      </c>
      <c r="I39" s="100">
        <v>130</v>
      </c>
      <c r="J39" s="100"/>
      <c r="K39" s="480">
        <f t="shared" si="16"/>
        <v>31</v>
      </c>
      <c r="L39" s="100">
        <f t="shared" si="17"/>
        <v>44</v>
      </c>
      <c r="M39" s="100">
        <f t="shared" si="18"/>
        <v>58</v>
      </c>
      <c r="N39" s="480">
        <f t="shared" si="7"/>
        <v>-34</v>
      </c>
      <c r="O39" s="100">
        <f t="shared" si="8"/>
        <v>10</v>
      </c>
      <c r="P39" s="100">
        <f t="shared" si="9"/>
        <v>-16</v>
      </c>
      <c r="Q39" s="481">
        <f t="shared" si="10"/>
        <v>24</v>
      </c>
      <c r="R39" s="481">
        <f t="shared" si="11"/>
        <v>-130</v>
      </c>
      <c r="S39" s="100"/>
      <c r="T39" s="100"/>
      <c r="U39" s="510">
        <f>D39/'B1 Housing Units'!AD40</f>
        <v>6.6305003013863778E-3</v>
      </c>
      <c r="V39" s="473">
        <f>E39/'B1 Housing Units'!AE40</f>
        <v>1.0944527736131934E-2</v>
      </c>
      <c r="W39" s="473">
        <f>F39/'B1 Housing Units'!AF40</f>
        <v>8.3913988162133812E-3</v>
      </c>
      <c r="X39" s="475">
        <f>G39/'B1 Housing Units'!J40</f>
        <v>9.1888227762295695E-3</v>
      </c>
      <c r="Y39" s="610">
        <f t="shared" si="4"/>
        <v>-0.23287671232876711</v>
      </c>
      <c r="Z39" s="553">
        <f t="shared" si="5"/>
        <v>8.9285714285714288E-2</v>
      </c>
      <c r="AA39" s="553">
        <f t="shared" si="6"/>
        <v>-0.13114754098360656</v>
      </c>
      <c r="AB39" s="554">
        <f t="shared" si="6"/>
        <v>0.22641509433962265</v>
      </c>
    </row>
    <row r="40" spans="1:28">
      <c r="A40" s="477" t="s">
        <v>120</v>
      </c>
      <c r="B40" s="100"/>
      <c r="C40" s="100"/>
      <c r="D40" s="100"/>
      <c r="E40" s="480">
        <v>64</v>
      </c>
      <c r="F40" s="100">
        <v>70</v>
      </c>
      <c r="G40" s="100">
        <v>73</v>
      </c>
      <c r="H40" s="100">
        <v>37</v>
      </c>
      <c r="I40" s="100">
        <v>26</v>
      </c>
      <c r="J40" s="100"/>
      <c r="K40" s="480"/>
      <c r="L40" s="100"/>
      <c r="M40" s="100"/>
      <c r="N40" s="480">
        <f t="shared" si="7"/>
        <v>6</v>
      </c>
      <c r="O40" s="100">
        <f t="shared" si="8"/>
        <v>3</v>
      </c>
      <c r="P40" s="100">
        <f t="shared" si="9"/>
        <v>-36</v>
      </c>
      <c r="Q40" s="481">
        <f t="shared" si="10"/>
        <v>-11</v>
      </c>
      <c r="R40" s="481">
        <f t="shared" si="11"/>
        <v>-26</v>
      </c>
      <c r="S40" s="100"/>
      <c r="T40" s="100"/>
      <c r="U40" s="510"/>
      <c r="V40" s="473">
        <f>E40/'B1 Housing Units'!AE41</f>
        <v>6.9724370846497444E-3</v>
      </c>
      <c r="W40" s="473">
        <f>F40/'B1 Housing Units'!AF41</f>
        <v>7.6128330614464385E-3</v>
      </c>
      <c r="X40" s="475">
        <f>G40/'B1 Housing Units'!J41</f>
        <v>7.9244463742943992E-3</v>
      </c>
      <c r="Y40" s="610">
        <f t="shared" si="4"/>
        <v>9.375E-2</v>
      </c>
      <c r="Z40" s="553">
        <f t="shared" si="5"/>
        <v>4.2857142857142858E-2</v>
      </c>
      <c r="AA40" s="553">
        <f t="shared" si="6"/>
        <v>-0.49315068493150682</v>
      </c>
      <c r="AB40" s="554">
        <f t="shared" si="6"/>
        <v>-0.29729729729729731</v>
      </c>
    </row>
    <row r="41" spans="1:28">
      <c r="A41" s="477" t="s">
        <v>121</v>
      </c>
      <c r="B41" s="100"/>
      <c r="C41" s="100"/>
      <c r="D41" s="100"/>
      <c r="E41" s="480">
        <v>16</v>
      </c>
      <c r="F41" s="100">
        <v>15</v>
      </c>
      <c r="G41" s="100">
        <v>14</v>
      </c>
      <c r="H41" s="100">
        <v>9</v>
      </c>
      <c r="I41" s="100">
        <v>23</v>
      </c>
      <c r="J41" s="100"/>
      <c r="K41" s="480"/>
      <c r="L41" s="100"/>
      <c r="M41" s="100"/>
      <c r="N41" s="480">
        <f t="shared" si="7"/>
        <v>-1</v>
      </c>
      <c r="O41" s="100">
        <f t="shared" si="8"/>
        <v>-1</v>
      </c>
      <c r="P41" s="100">
        <f t="shared" si="9"/>
        <v>-5</v>
      </c>
      <c r="Q41" s="481">
        <f t="shared" si="10"/>
        <v>14</v>
      </c>
      <c r="R41" s="481">
        <f t="shared" si="11"/>
        <v>-23</v>
      </c>
      <c r="S41" s="100"/>
      <c r="T41" s="100"/>
      <c r="U41" s="510"/>
      <c r="V41" s="473">
        <f>E41/'B1 Housing Units'!AE42</f>
        <v>5.5058499655884375E-3</v>
      </c>
      <c r="W41" s="473">
        <f>F41/'B1 Housing Units'!AF42</f>
        <v>5.1003060183611015E-3</v>
      </c>
      <c r="X41" s="475">
        <f>G41/'B1 Housing Units'!J42</f>
        <v>4.807692307692308E-3</v>
      </c>
      <c r="Y41" s="610">
        <f t="shared" si="4"/>
        <v>-6.25E-2</v>
      </c>
      <c r="Z41" s="553">
        <f t="shared" si="5"/>
        <v>-6.6666666666666666E-2</v>
      </c>
      <c r="AA41" s="553">
        <f t="shared" si="6"/>
        <v>-0.35714285714285715</v>
      </c>
      <c r="AB41" s="554">
        <f t="shared" si="6"/>
        <v>1.5555555555555556</v>
      </c>
    </row>
    <row r="42" spans="1:28">
      <c r="A42" s="477" t="s">
        <v>8</v>
      </c>
      <c r="B42" s="100">
        <v>5</v>
      </c>
      <c r="C42" s="100">
        <v>14</v>
      </c>
      <c r="D42" s="100">
        <v>34</v>
      </c>
      <c r="E42" s="480">
        <v>54</v>
      </c>
      <c r="F42" s="100">
        <v>51</v>
      </c>
      <c r="G42" s="100">
        <v>82</v>
      </c>
      <c r="H42" s="100">
        <v>69</v>
      </c>
      <c r="I42" s="100">
        <v>50</v>
      </c>
      <c r="J42" s="100"/>
      <c r="K42" s="480">
        <f>C42-B42</f>
        <v>9</v>
      </c>
      <c r="L42" s="100">
        <f>D42-C42</f>
        <v>20</v>
      </c>
      <c r="M42" s="100">
        <f>E42-D42</f>
        <v>20</v>
      </c>
      <c r="N42" s="480">
        <f t="shared" si="7"/>
        <v>-3</v>
      </c>
      <c r="O42" s="100">
        <f t="shared" si="8"/>
        <v>31</v>
      </c>
      <c r="P42" s="100">
        <f t="shared" si="9"/>
        <v>-13</v>
      </c>
      <c r="Q42" s="481">
        <f t="shared" si="10"/>
        <v>-19</v>
      </c>
      <c r="R42" s="481">
        <f t="shared" si="11"/>
        <v>-50</v>
      </c>
      <c r="S42" s="100"/>
      <c r="T42" s="100"/>
      <c r="U42" s="510">
        <f>D42/'B1 Housing Units'!AD43</f>
        <v>3.9794007490636706E-3</v>
      </c>
      <c r="V42" s="473">
        <f>E42/'B1 Housing Units'!AE43</f>
        <v>6.2959076600209865E-3</v>
      </c>
      <c r="W42" s="473">
        <f>F42/'B1 Housing Units'!AF43</f>
        <v>5.930922200255844E-3</v>
      </c>
      <c r="X42" s="475">
        <f>G42/'B1 Housing Units'!J43</f>
        <v>9.3489909930452621E-3</v>
      </c>
      <c r="Y42" s="610">
        <f t="shared" si="4"/>
        <v>-5.5555555555555552E-2</v>
      </c>
      <c r="Z42" s="553">
        <f t="shared" si="5"/>
        <v>0.60784313725490191</v>
      </c>
      <c r="AA42" s="553">
        <f t="shared" si="6"/>
        <v>-0.15853658536585366</v>
      </c>
      <c r="AB42" s="554">
        <f t="shared" si="6"/>
        <v>-0.27536231884057971</v>
      </c>
    </row>
    <row r="43" spans="1:28">
      <c r="A43" s="477" t="s">
        <v>122</v>
      </c>
      <c r="B43" s="100"/>
      <c r="C43" s="100"/>
      <c r="D43" s="100"/>
      <c r="E43" s="480">
        <v>76</v>
      </c>
      <c r="F43" s="100">
        <v>82</v>
      </c>
      <c r="G43" s="100">
        <v>79</v>
      </c>
      <c r="H43" s="100">
        <v>63</v>
      </c>
      <c r="I43" s="100">
        <v>87</v>
      </c>
      <c r="J43" s="100"/>
      <c r="K43" s="480"/>
      <c r="L43" s="100"/>
      <c r="M43" s="100"/>
      <c r="N43" s="480">
        <f t="shared" si="7"/>
        <v>6</v>
      </c>
      <c r="O43" s="100">
        <f t="shared" si="8"/>
        <v>-3</v>
      </c>
      <c r="P43" s="100">
        <f t="shared" si="9"/>
        <v>-16</v>
      </c>
      <c r="Q43" s="481">
        <f t="shared" si="10"/>
        <v>24</v>
      </c>
      <c r="R43" s="481">
        <f t="shared" si="11"/>
        <v>-87</v>
      </c>
      <c r="S43" s="100"/>
      <c r="T43" s="100"/>
      <c r="U43" s="510"/>
      <c r="V43" s="473">
        <f>E43/'B1 Housing Units'!AE44</f>
        <v>7.7306479503611025E-3</v>
      </c>
      <c r="W43" s="473">
        <f>F43/'B1 Housing Units'!AF44</f>
        <v>8.3113723900263524E-3</v>
      </c>
      <c r="X43" s="475">
        <f>G43/'B1 Housing Units'!J44</f>
        <v>8.0464453045426768E-3</v>
      </c>
      <c r="Y43" s="610">
        <f t="shared" si="4"/>
        <v>7.8947368421052627E-2</v>
      </c>
      <c r="Z43" s="553">
        <f t="shared" si="5"/>
        <v>-3.6585365853658534E-2</v>
      </c>
      <c r="AA43" s="553">
        <f t="shared" si="6"/>
        <v>-0.20253164556962025</v>
      </c>
      <c r="AB43" s="554">
        <f t="shared" si="6"/>
        <v>0.38095238095238093</v>
      </c>
    </row>
    <row r="44" spans="1:28">
      <c r="A44" s="477" t="s">
        <v>123</v>
      </c>
      <c r="B44" s="100"/>
      <c r="C44" s="100"/>
      <c r="D44" s="100"/>
      <c r="E44" s="480">
        <v>248</v>
      </c>
      <c r="F44" s="100">
        <v>190</v>
      </c>
      <c r="G44" s="100">
        <v>225</v>
      </c>
      <c r="H44" s="100">
        <v>166</v>
      </c>
      <c r="I44" s="100">
        <v>204</v>
      </c>
      <c r="J44" s="100"/>
      <c r="K44" s="480"/>
      <c r="L44" s="100"/>
      <c r="M44" s="100"/>
      <c r="N44" s="480">
        <f t="shared" si="7"/>
        <v>-58</v>
      </c>
      <c r="O44" s="100">
        <f t="shared" si="8"/>
        <v>35</v>
      </c>
      <c r="P44" s="100">
        <f t="shared" si="9"/>
        <v>-59</v>
      </c>
      <c r="Q44" s="481">
        <f t="shared" si="10"/>
        <v>38</v>
      </c>
      <c r="R44" s="481">
        <f t="shared" si="11"/>
        <v>-204</v>
      </c>
      <c r="S44" s="100"/>
      <c r="T44" s="100"/>
      <c r="U44" s="510"/>
      <c r="V44" s="473">
        <f>E44/'B1 Housing Units'!AE45</f>
        <v>6.6645168225303664E-3</v>
      </c>
      <c r="W44" s="473">
        <f>F44/'B1 Housing Units'!AF45</f>
        <v>5.0799422490775898E-3</v>
      </c>
      <c r="X44" s="475">
        <f>G44/'B1 Housing Units'!J45</f>
        <v>6.0535944898837714E-3</v>
      </c>
      <c r="Y44" s="610">
        <f t="shared" si="4"/>
        <v>-0.23387096774193547</v>
      </c>
      <c r="Z44" s="553">
        <f t="shared" si="5"/>
        <v>0.18421052631578946</v>
      </c>
      <c r="AA44" s="553">
        <f t="shared" si="6"/>
        <v>-0.26222222222222225</v>
      </c>
      <c r="AB44" s="554">
        <f t="shared" si="6"/>
        <v>0.2289156626506024</v>
      </c>
    </row>
    <row r="45" spans="1:28">
      <c r="A45" s="477" t="s">
        <v>124</v>
      </c>
      <c r="B45" s="100"/>
      <c r="C45" s="100"/>
      <c r="D45" s="100"/>
      <c r="E45" s="480">
        <v>32</v>
      </c>
      <c r="F45" s="100">
        <v>21</v>
      </c>
      <c r="G45" s="100">
        <v>28</v>
      </c>
      <c r="H45" s="100">
        <v>24</v>
      </c>
      <c r="I45" s="100">
        <v>23</v>
      </c>
      <c r="J45" s="100"/>
      <c r="K45" s="480"/>
      <c r="L45" s="100"/>
      <c r="M45" s="100"/>
      <c r="N45" s="480">
        <f t="shared" si="7"/>
        <v>-11</v>
      </c>
      <c r="O45" s="100">
        <f t="shared" si="8"/>
        <v>7</v>
      </c>
      <c r="P45" s="100">
        <f t="shared" si="9"/>
        <v>-4</v>
      </c>
      <c r="Q45" s="481">
        <f t="shared" si="10"/>
        <v>-1</v>
      </c>
      <c r="R45" s="481">
        <f t="shared" si="11"/>
        <v>-23</v>
      </c>
      <c r="S45" s="100"/>
      <c r="T45" s="100"/>
      <c r="U45" s="510"/>
      <c r="V45" s="473">
        <f>E45/'B1 Housing Units'!AE46</f>
        <v>7.154035323049408E-3</v>
      </c>
      <c r="W45" s="473">
        <f>F45/'B1 Housing Units'!AF46</f>
        <v>4.6770601336302894E-3</v>
      </c>
      <c r="X45" s="475">
        <f>G45/'B1 Housing Units'!J46</f>
        <v>6.0896041757285777E-3</v>
      </c>
      <c r="Y45" s="610">
        <f t="shared" si="4"/>
        <v>-0.34375</v>
      </c>
      <c r="Z45" s="553">
        <f t="shared" si="5"/>
        <v>0.33333333333333331</v>
      </c>
      <c r="AA45" s="553">
        <f t="shared" si="6"/>
        <v>-0.14285714285714285</v>
      </c>
      <c r="AB45" s="554">
        <f t="shared" si="6"/>
        <v>-4.1666666666666664E-2</v>
      </c>
    </row>
    <row r="46" spans="1:28">
      <c r="A46" s="477" t="s">
        <v>45</v>
      </c>
      <c r="B46" s="100">
        <v>6</v>
      </c>
      <c r="C46" s="100">
        <v>17</v>
      </c>
      <c r="D46" s="100">
        <v>43</v>
      </c>
      <c r="E46" s="480">
        <v>87</v>
      </c>
      <c r="F46" s="100">
        <v>65</v>
      </c>
      <c r="G46" s="100">
        <v>69</v>
      </c>
      <c r="H46" s="100">
        <v>65</v>
      </c>
      <c r="I46" s="100">
        <v>79</v>
      </c>
      <c r="J46" s="100"/>
      <c r="K46" s="480">
        <f t="shared" ref="K46:M47" si="20">C46-B46</f>
        <v>11</v>
      </c>
      <c r="L46" s="100">
        <f t="shared" si="20"/>
        <v>26</v>
      </c>
      <c r="M46" s="100">
        <f t="shared" si="20"/>
        <v>44</v>
      </c>
      <c r="N46" s="480">
        <f t="shared" si="7"/>
        <v>-22</v>
      </c>
      <c r="O46" s="100">
        <f t="shared" si="8"/>
        <v>4</v>
      </c>
      <c r="P46" s="100">
        <f t="shared" si="9"/>
        <v>-4</v>
      </c>
      <c r="Q46" s="481">
        <f t="shared" si="10"/>
        <v>14</v>
      </c>
      <c r="R46" s="481">
        <f t="shared" si="11"/>
        <v>-79</v>
      </c>
      <c r="S46" s="100"/>
      <c r="T46" s="100"/>
      <c r="U46" s="510">
        <f>D46/'B1 Housing Units'!AD47</f>
        <v>3.5554820572184552E-3</v>
      </c>
      <c r="V46" s="473">
        <f>E46/'B1 Housing Units'!AE47</f>
        <v>7.184145334434352E-3</v>
      </c>
      <c r="W46" s="473">
        <f>F46/'B1 Housing Units'!AF47</f>
        <v>5.3519967064635651E-3</v>
      </c>
      <c r="X46" s="475">
        <f>G46/'B1 Housing Units'!J47</f>
        <v>5.8425063505503812E-3</v>
      </c>
      <c r="Y46" s="610">
        <f t="shared" si="4"/>
        <v>-0.25287356321839083</v>
      </c>
      <c r="Z46" s="553">
        <f t="shared" si="5"/>
        <v>6.1538461538461542E-2</v>
      </c>
      <c r="AA46" s="553">
        <f t="shared" si="6"/>
        <v>-5.7971014492753624E-2</v>
      </c>
      <c r="AB46" s="554">
        <f t="shared" si="6"/>
        <v>0.2153846153846154</v>
      </c>
    </row>
    <row r="47" spans="1:28">
      <c r="A47" s="477" t="s">
        <v>15</v>
      </c>
      <c r="B47" s="100">
        <v>4</v>
      </c>
      <c r="C47" s="100">
        <v>10</v>
      </c>
      <c r="D47" s="100">
        <v>10</v>
      </c>
      <c r="E47" s="480">
        <v>30</v>
      </c>
      <c r="F47" s="100">
        <v>24</v>
      </c>
      <c r="G47" s="100">
        <v>23</v>
      </c>
      <c r="H47" s="100">
        <v>17</v>
      </c>
      <c r="I47" s="100">
        <v>15</v>
      </c>
      <c r="J47" s="100"/>
      <c r="K47" s="480">
        <f t="shared" si="20"/>
        <v>6</v>
      </c>
      <c r="L47" s="100">
        <f t="shared" si="20"/>
        <v>0</v>
      </c>
      <c r="M47" s="100">
        <f t="shared" si="20"/>
        <v>20</v>
      </c>
      <c r="N47" s="480">
        <f t="shared" ref="N47:R52" si="21">F47-E47</f>
        <v>-6</v>
      </c>
      <c r="O47" s="100">
        <f t="shared" si="21"/>
        <v>-1</v>
      </c>
      <c r="P47" s="100">
        <f t="shared" si="21"/>
        <v>-6</v>
      </c>
      <c r="Q47" s="481">
        <f t="shared" si="21"/>
        <v>-2</v>
      </c>
      <c r="R47" s="481">
        <f t="shared" si="21"/>
        <v>-15</v>
      </c>
      <c r="S47" s="100"/>
      <c r="T47" s="100"/>
      <c r="U47" s="510">
        <f>D47/'B1 Housing Units'!AD48</f>
        <v>2.0345879959308239E-3</v>
      </c>
      <c r="V47" s="473">
        <f>E47/'B1 Housing Units'!AE48</f>
        <v>6.0422960725075529E-3</v>
      </c>
      <c r="W47" s="473">
        <f>F47/'B1 Housing Units'!AF48</f>
        <v>4.7999999999999996E-3</v>
      </c>
      <c r="X47" s="475">
        <f>G47/'B1 Housing Units'!J48</f>
        <v>4.4539116963594116E-3</v>
      </c>
      <c r="Y47" s="610">
        <f t="shared" si="4"/>
        <v>-0.2</v>
      </c>
      <c r="Z47" s="553">
        <f t="shared" si="5"/>
        <v>-4.1666666666666664E-2</v>
      </c>
      <c r="AA47" s="553">
        <f t="shared" si="6"/>
        <v>-0.2608695652173913</v>
      </c>
      <c r="AB47" s="554">
        <f t="shared" si="6"/>
        <v>-0.11764705882352941</v>
      </c>
    </row>
    <row r="48" spans="1:28" s="552" customFormat="1">
      <c r="A48" s="545" t="s">
        <v>52</v>
      </c>
      <c r="B48" s="546">
        <f t="shared" ref="B48:J48" si="22">SUM(B39:B47)</f>
        <v>28</v>
      </c>
      <c r="C48" s="546">
        <f t="shared" si="22"/>
        <v>85</v>
      </c>
      <c r="D48" s="546"/>
      <c r="E48" s="547">
        <f t="shared" si="22"/>
        <v>753</v>
      </c>
      <c r="F48" s="546">
        <f>SUM(F39:F47)</f>
        <v>630</v>
      </c>
      <c r="G48" s="546">
        <f t="shared" si="22"/>
        <v>715</v>
      </c>
      <c r="H48" s="546">
        <f t="shared" si="22"/>
        <v>556</v>
      </c>
      <c r="I48" s="546">
        <f t="shared" si="22"/>
        <v>637</v>
      </c>
      <c r="J48" s="546">
        <f t="shared" si="22"/>
        <v>0</v>
      </c>
      <c r="K48" s="547">
        <f>C48-B48</f>
        <v>57</v>
      </c>
      <c r="L48" s="546">
        <f>D48-C48</f>
        <v>-85</v>
      </c>
      <c r="M48" s="546"/>
      <c r="N48" s="547">
        <f t="shared" si="21"/>
        <v>-123</v>
      </c>
      <c r="O48" s="546">
        <f t="shared" si="21"/>
        <v>85</v>
      </c>
      <c r="P48" s="546">
        <f t="shared" si="21"/>
        <v>-159</v>
      </c>
      <c r="Q48" s="548">
        <f t="shared" si="21"/>
        <v>81</v>
      </c>
      <c r="R48" s="548">
        <f t="shared" si="21"/>
        <v>-637</v>
      </c>
      <c r="S48" s="546"/>
      <c r="T48" s="546"/>
      <c r="U48" s="549"/>
      <c r="V48" s="550">
        <f>E48/'B1 Housing Units'!AE49</f>
        <v>7.3396820445839383E-3</v>
      </c>
      <c r="W48" s="550">
        <f>F48/'B1 Housing Units'!AF49</f>
        <v>6.1173957372432875E-3</v>
      </c>
      <c r="X48" s="551">
        <f>G48/'B1 Housing Units'!J49</f>
        <v>6.9599922125961255E-3</v>
      </c>
      <c r="Y48" s="612">
        <f t="shared" si="4"/>
        <v>-0.16334661354581673</v>
      </c>
      <c r="Z48" s="557">
        <f t="shared" si="5"/>
        <v>0.13492063492063491</v>
      </c>
      <c r="AA48" s="557">
        <f t="shared" si="6"/>
        <v>-0.22237762237762237</v>
      </c>
      <c r="AB48" s="558">
        <f t="shared" si="6"/>
        <v>0.14568345323741008</v>
      </c>
    </row>
    <row r="49" spans="1:28">
      <c r="A49" s="495" t="s">
        <v>156</v>
      </c>
      <c r="B49" s="496"/>
      <c r="C49" s="496"/>
      <c r="D49" s="496"/>
      <c r="E49" s="497">
        <f t="shared" ref="E49:J49" si="23">SUM(E48,E38,E20)</f>
        <v>1225</v>
      </c>
      <c r="F49" s="496">
        <f t="shared" si="23"/>
        <v>1064</v>
      </c>
      <c r="G49" s="496">
        <f t="shared" si="23"/>
        <v>1239</v>
      </c>
      <c r="H49" s="496">
        <f t="shared" si="23"/>
        <v>981</v>
      </c>
      <c r="I49" s="496">
        <f t="shared" si="23"/>
        <v>1071</v>
      </c>
      <c r="J49" s="496">
        <f t="shared" si="23"/>
        <v>0</v>
      </c>
      <c r="K49" s="497"/>
      <c r="L49" s="496"/>
      <c r="M49" s="496"/>
      <c r="N49" s="497">
        <f t="shared" si="21"/>
        <v>-161</v>
      </c>
      <c r="O49" s="496">
        <f t="shared" si="21"/>
        <v>175</v>
      </c>
      <c r="P49" s="496">
        <f t="shared" si="21"/>
        <v>-258</v>
      </c>
      <c r="Q49" s="498"/>
      <c r="R49" s="498"/>
      <c r="S49" s="496"/>
      <c r="T49" s="496"/>
      <c r="U49" s="512"/>
      <c r="V49" s="499">
        <f>E49/'B1 Housing Units'!AE50</f>
        <v>6.4515109702019194E-3</v>
      </c>
      <c r="W49" s="499">
        <f>F49/'B1 Housing Units'!AF50</f>
        <v>5.5822835946968304E-3</v>
      </c>
      <c r="X49" s="500">
        <f>G49/'B1 Housing Units'!J50</f>
        <v>6.5067719793925963E-3</v>
      </c>
      <c r="Y49" s="613">
        <f t="shared" si="4"/>
        <v>-0.13142857142857142</v>
      </c>
      <c r="Z49" s="559">
        <f t="shared" si="5"/>
        <v>0.16447368421052633</v>
      </c>
      <c r="AA49" s="559">
        <f t="shared" si="6"/>
        <v>-0.20823244552058112</v>
      </c>
      <c r="AB49" s="560">
        <f t="shared" si="6"/>
        <v>0</v>
      </c>
    </row>
    <row r="50" spans="1:28">
      <c r="A50" s="495" t="s">
        <v>76</v>
      </c>
      <c r="B50" s="496"/>
      <c r="C50" s="496"/>
      <c r="D50" s="496"/>
      <c r="E50" s="497">
        <v>1088</v>
      </c>
      <c r="F50" s="496">
        <v>1044</v>
      </c>
      <c r="G50" s="496">
        <v>1172</v>
      </c>
      <c r="H50" s="496">
        <v>933</v>
      </c>
      <c r="I50" s="496">
        <v>1078</v>
      </c>
      <c r="J50" s="496"/>
      <c r="K50" s="497"/>
      <c r="L50" s="496"/>
      <c r="M50" s="496"/>
      <c r="N50" s="497">
        <f t="shared" si="21"/>
        <v>-44</v>
      </c>
      <c r="O50" s="496">
        <f t="shared" si="21"/>
        <v>128</v>
      </c>
      <c r="P50" s="496">
        <f t="shared" si="21"/>
        <v>-239</v>
      </c>
      <c r="Q50" s="498">
        <f t="shared" si="21"/>
        <v>145</v>
      </c>
      <c r="R50" s="498">
        <f t="shared" si="21"/>
        <v>-1078</v>
      </c>
      <c r="S50" s="496"/>
      <c r="T50" s="496"/>
      <c r="U50" s="512"/>
      <c r="V50" s="499">
        <f>E50/'B1 Housing Units'!AE51</f>
        <v>6.5837644851895558E-3</v>
      </c>
      <c r="W50" s="499">
        <f>F50/'B1 Housing Units'!AF50</f>
        <v>5.4773534519393713E-3</v>
      </c>
      <c r="X50" s="500">
        <f>G50/'B1 Housing Units'!J51</f>
        <v>7.0579875100118634E-3</v>
      </c>
      <c r="Y50" s="613">
        <f t="shared" si="4"/>
        <v>-4.0441176470588237E-2</v>
      </c>
      <c r="Z50" s="559">
        <f t="shared" si="5"/>
        <v>0.12260536398467432</v>
      </c>
      <c r="AA50" s="559">
        <f t="shared" si="6"/>
        <v>-0.20392491467576793</v>
      </c>
      <c r="AB50" s="560">
        <f t="shared" si="6"/>
        <v>0.15541264737406216</v>
      </c>
    </row>
    <row r="51" spans="1:28">
      <c r="A51" s="495" t="s">
        <v>54</v>
      </c>
      <c r="B51" s="496">
        <v>83</v>
      </c>
      <c r="C51" s="496">
        <v>238</v>
      </c>
      <c r="D51" s="496">
        <v>466</v>
      </c>
      <c r="E51" s="497">
        <v>805</v>
      </c>
      <c r="F51" s="496">
        <v>686</v>
      </c>
      <c r="G51" s="496">
        <v>820</v>
      </c>
      <c r="H51" s="496">
        <v>680</v>
      </c>
      <c r="I51" s="496">
        <v>710</v>
      </c>
      <c r="J51" s="496"/>
      <c r="K51" s="497">
        <f t="shared" ref="K51:M52" si="24">C51-B51</f>
        <v>155</v>
      </c>
      <c r="L51" s="496">
        <f t="shared" si="24"/>
        <v>228</v>
      </c>
      <c r="M51" s="496">
        <f t="shared" si="24"/>
        <v>339</v>
      </c>
      <c r="N51" s="497">
        <f t="shared" si="21"/>
        <v>-119</v>
      </c>
      <c r="O51" s="496">
        <f t="shared" si="21"/>
        <v>134</v>
      </c>
      <c r="P51" s="496">
        <f t="shared" si="21"/>
        <v>-140</v>
      </c>
      <c r="Q51" s="498">
        <f t="shared" si="21"/>
        <v>30</v>
      </c>
      <c r="R51" s="498">
        <f t="shared" si="21"/>
        <v>-710</v>
      </c>
      <c r="S51" s="496"/>
      <c r="T51" s="496"/>
      <c r="U51" s="512">
        <f>D51/'B1 Housing Units'!AD52</f>
        <v>3.7104274157589655E-3</v>
      </c>
      <c r="V51" s="499">
        <f>E51/'B1 Housing Units'!AE52</f>
        <v>6.3756821187856902E-3</v>
      </c>
      <c r="W51" s="499">
        <f>F51/'B1 Housing Units'!AF51</f>
        <v>4.1389879390132797E-3</v>
      </c>
      <c r="X51" s="500">
        <f>G51/'B1 Housing Units'!J52</f>
        <v>6.4715213599665375E-3</v>
      </c>
      <c r="Y51" s="613">
        <f t="shared" si="4"/>
        <v>-0.14782608695652175</v>
      </c>
      <c r="Z51" s="559">
        <f t="shared" si="5"/>
        <v>0.19533527696793002</v>
      </c>
      <c r="AA51" s="559">
        <f t="shared" si="6"/>
        <v>-0.17073170731707318</v>
      </c>
      <c r="AB51" s="560">
        <f t="shared" si="6"/>
        <v>4.4117647058823532E-2</v>
      </c>
    </row>
    <row r="52" spans="1:28">
      <c r="A52" s="501" t="s">
        <v>55</v>
      </c>
      <c r="B52" s="502">
        <v>462</v>
      </c>
      <c r="C52" s="502">
        <v>1057</v>
      </c>
      <c r="D52" s="502">
        <v>2071</v>
      </c>
      <c r="E52" s="503">
        <v>3563</v>
      </c>
      <c r="F52" s="502">
        <v>3467</v>
      </c>
      <c r="G52" s="502">
        <v>3953</v>
      </c>
      <c r="H52" s="502">
        <v>3146</v>
      </c>
      <c r="I52" s="502">
        <v>3768</v>
      </c>
      <c r="J52" s="502"/>
      <c r="K52" s="503">
        <f t="shared" si="24"/>
        <v>595</v>
      </c>
      <c r="L52" s="502">
        <f t="shared" si="24"/>
        <v>1014</v>
      </c>
      <c r="M52" s="502">
        <f t="shared" si="24"/>
        <v>1492</v>
      </c>
      <c r="N52" s="503">
        <f t="shared" si="21"/>
        <v>-96</v>
      </c>
      <c r="O52" s="502">
        <f>G52-F52</f>
        <v>486</v>
      </c>
      <c r="P52" s="502">
        <f t="shared" si="21"/>
        <v>-807</v>
      </c>
      <c r="Q52" s="504">
        <f t="shared" si="21"/>
        <v>622</v>
      </c>
      <c r="R52" s="504">
        <f t="shared" si="21"/>
        <v>-3768</v>
      </c>
      <c r="S52" s="502"/>
      <c r="T52" s="502"/>
      <c r="U52" s="513">
        <f>D52/'B1 Housing Units'!AD53</f>
        <v>3.4164713179726846E-3</v>
      </c>
      <c r="V52" s="505">
        <f>'B7 Forclosure Data'!E52/'B1 Housing Units'!AE53</f>
        <v>5.8480875949308911E-3</v>
      </c>
      <c r="W52" s="505">
        <f>F52/'B1 Housing Units'!AF53</f>
        <v>5.6704158686596258E-3</v>
      </c>
      <c r="X52" s="506">
        <f>G52/'B1 Housing Units'!J53</f>
        <v>6.430214362167631E-3</v>
      </c>
      <c r="Y52" s="614">
        <f t="shared" si="4"/>
        <v>-2.6943586865001402E-2</v>
      </c>
      <c r="Z52" s="561">
        <f t="shared" si="5"/>
        <v>0.14017882895875397</v>
      </c>
      <c r="AA52" s="561">
        <f t="shared" si="6"/>
        <v>-0.20414874778649128</v>
      </c>
      <c r="AB52" s="562">
        <f t="shared" si="6"/>
        <v>0.19771137952956136</v>
      </c>
    </row>
    <row r="53" spans="1:28" s="209" customFormat="1">
      <c r="A53" s="206" t="s">
        <v>235</v>
      </c>
      <c r="B53" s="207"/>
      <c r="C53" s="207"/>
      <c r="D53" s="207"/>
      <c r="E53" s="207"/>
      <c r="F53" s="207"/>
      <c r="G53" s="207"/>
      <c r="H53" s="100"/>
      <c r="I53" s="207"/>
      <c r="J53" s="207"/>
    </row>
    <row r="54" spans="1:28" s="209" customFormat="1">
      <c r="A54" s="210"/>
      <c r="B54" s="207"/>
      <c r="C54" s="207"/>
      <c r="D54" s="207"/>
      <c r="E54" s="207"/>
      <c r="F54" s="207"/>
      <c r="G54" s="207"/>
      <c r="H54" s="100"/>
      <c r="I54" s="207"/>
      <c r="J54" s="207"/>
    </row>
    <row r="55" spans="1:28" s="209" customFormat="1">
      <c r="A55" s="210"/>
      <c r="B55" s="207"/>
      <c r="C55" s="207"/>
      <c r="D55" s="207"/>
      <c r="E55" s="211"/>
      <c r="F55" s="211"/>
      <c r="G55" s="211"/>
      <c r="H55" s="395"/>
      <c r="I55" s="211"/>
      <c r="J55" s="211"/>
    </row>
    <row r="56" spans="1:28">
      <c r="A56" s="101"/>
      <c r="B56" s="100"/>
      <c r="C56" s="100"/>
      <c r="D56" s="100"/>
      <c r="E56" s="100"/>
      <c r="F56" s="394"/>
      <c r="G56" s="394"/>
      <c r="H56" s="100"/>
      <c r="I56" s="100"/>
      <c r="J56" s="100"/>
      <c r="N56" s="102"/>
    </row>
    <row r="57" spans="1:28">
      <c r="A57" s="101"/>
      <c r="B57" s="100"/>
      <c r="C57" s="100"/>
      <c r="D57" s="100"/>
      <c r="E57" s="100"/>
      <c r="F57" s="394"/>
      <c r="G57" s="394"/>
      <c r="H57" s="100"/>
      <c r="I57" s="100"/>
      <c r="J57" s="100"/>
      <c r="M57" s="474"/>
    </row>
    <row r="58" spans="1:28">
      <c r="A58" s="101"/>
      <c r="B58" s="100"/>
      <c r="C58" s="100"/>
      <c r="D58" s="100"/>
      <c r="E58" s="100"/>
      <c r="F58" s="100"/>
      <c r="G58" s="100"/>
      <c r="H58" s="100"/>
      <c r="I58" s="100"/>
      <c r="J58" s="100"/>
    </row>
    <row r="59" spans="1:28">
      <c r="A59" s="101"/>
      <c r="B59" s="100"/>
      <c r="C59" s="100"/>
      <c r="D59" s="100"/>
      <c r="E59" s="100"/>
      <c r="F59" s="100"/>
      <c r="G59" s="100"/>
      <c r="H59" s="100"/>
      <c r="I59" s="100"/>
      <c r="J59" s="100"/>
    </row>
    <row r="60" spans="1:28">
      <c r="A60" s="101"/>
      <c r="B60" s="100"/>
      <c r="C60" s="100"/>
      <c r="D60" s="100"/>
      <c r="E60" s="100"/>
      <c r="F60" s="100"/>
      <c r="G60" s="100"/>
      <c r="H60" s="100"/>
      <c r="I60" s="100"/>
      <c r="J60" s="100"/>
    </row>
    <row r="61" spans="1:28">
      <c r="A61" s="101"/>
      <c r="B61" s="100"/>
      <c r="C61" s="100"/>
      <c r="D61" s="100"/>
      <c r="E61" s="100"/>
      <c r="F61" s="100"/>
      <c r="G61" s="100"/>
      <c r="H61" s="100"/>
      <c r="I61" s="100"/>
      <c r="J61" s="100"/>
    </row>
    <row r="62" spans="1:28">
      <c r="A62" s="101"/>
      <c r="B62" s="100"/>
      <c r="C62" s="100"/>
      <c r="D62" s="100"/>
      <c r="E62" s="100"/>
      <c r="F62" s="100"/>
      <c r="G62" s="100"/>
      <c r="H62" s="100"/>
      <c r="I62" s="100"/>
      <c r="J62" s="100"/>
    </row>
    <row r="63" spans="1:28">
      <c r="A63" s="101"/>
      <c r="B63" s="100"/>
      <c r="C63" s="100"/>
      <c r="D63" s="100"/>
      <c r="E63" s="100"/>
      <c r="F63" s="100"/>
      <c r="G63" s="100"/>
      <c r="H63" s="100"/>
      <c r="I63" s="100"/>
      <c r="J63" s="100"/>
    </row>
    <row r="64" spans="1:28">
      <c r="A64" s="101"/>
      <c r="B64" s="100"/>
      <c r="C64" s="100"/>
      <c r="D64" s="100"/>
      <c r="E64" s="100"/>
      <c r="F64" s="100"/>
      <c r="G64" s="100"/>
      <c r="H64" s="100"/>
      <c r="I64" s="100"/>
      <c r="J64" s="100"/>
    </row>
    <row r="65" spans="1:10">
      <c r="A65" s="101"/>
      <c r="B65" s="100"/>
      <c r="C65" s="100"/>
      <c r="D65" s="100"/>
      <c r="E65" s="100"/>
      <c r="F65" s="100"/>
      <c r="G65" s="100"/>
      <c r="H65" s="100"/>
      <c r="I65" s="100"/>
      <c r="J65" s="100"/>
    </row>
    <row r="66" spans="1:10">
      <c r="A66" s="101"/>
      <c r="B66" s="100"/>
      <c r="C66" s="100"/>
      <c r="D66" s="100"/>
      <c r="E66" s="100"/>
      <c r="F66" s="100"/>
      <c r="G66" s="100"/>
      <c r="H66" s="100"/>
      <c r="I66" s="100"/>
      <c r="J66" s="100"/>
    </row>
    <row r="67" spans="1:10">
      <c r="A67" s="101"/>
      <c r="B67" s="100"/>
      <c r="C67" s="100"/>
      <c r="D67" s="100"/>
      <c r="E67" s="100"/>
      <c r="F67" s="100"/>
      <c r="G67" s="100"/>
      <c r="H67" s="100"/>
      <c r="I67" s="100"/>
      <c r="J67" s="100"/>
    </row>
    <row r="68" spans="1:10">
      <c r="A68" s="101"/>
      <c r="B68" s="100"/>
      <c r="C68" s="100"/>
      <c r="D68" s="100"/>
      <c r="E68" s="100"/>
      <c r="F68" s="100"/>
      <c r="G68" s="100"/>
      <c r="H68" s="100"/>
      <c r="I68" s="100"/>
      <c r="J68" s="100"/>
    </row>
    <row r="69" spans="1:10">
      <c r="B69" s="100"/>
      <c r="C69" s="100"/>
      <c r="D69" s="100"/>
      <c r="E69" s="100"/>
      <c r="F69" s="100"/>
      <c r="G69" s="100"/>
      <c r="H69" s="100"/>
      <c r="I69" s="100"/>
      <c r="J69" s="100"/>
    </row>
  </sheetData>
  <mergeCells count="4">
    <mergeCell ref="V2:X2"/>
    <mergeCell ref="E2:I2"/>
    <mergeCell ref="N2:Q2"/>
    <mergeCell ref="Y2:AB2"/>
  </mergeCells>
  <phoneticPr fontId="44" type="noConversion"/>
  <pageMargins left="1.25" right="0.5" top="0.5" bottom="0.25" header="0.3" footer="0.3"/>
  <pageSetup scale="67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G54"/>
  <sheetViews>
    <sheetView workbookViewId="0">
      <pane ySplit="5" topLeftCell="A32" activePane="bottomLeft" state="frozenSplit"/>
      <selection activeCell="B7" sqref="B7"/>
      <selection pane="bottomLeft" activeCell="B49" sqref="B49:H49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72" t="s">
        <v>146</v>
      </c>
      <c r="B1" s="65"/>
      <c r="C1" s="63"/>
      <c r="D1" s="65"/>
      <c r="E1" s="63"/>
      <c r="F1" s="65"/>
      <c r="G1" s="63"/>
    </row>
    <row r="2" spans="1:7">
      <c r="A2" s="72" t="s">
        <v>102</v>
      </c>
      <c r="B2" s="65"/>
      <c r="C2" s="63"/>
      <c r="D2" s="65"/>
      <c r="E2" s="63"/>
      <c r="F2" s="65"/>
      <c r="G2" s="63"/>
    </row>
    <row r="3" spans="1:7">
      <c r="B3" s="65"/>
      <c r="C3" s="63"/>
      <c r="D3" s="65"/>
      <c r="E3" s="63"/>
      <c r="F3" s="65"/>
      <c r="G3" s="63"/>
    </row>
    <row r="4" spans="1:7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7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7">
      <c r="A6" s="2" t="s">
        <v>3</v>
      </c>
      <c r="B6" s="65">
        <v>270000</v>
      </c>
      <c r="C6" s="63">
        <v>31</v>
      </c>
      <c r="D6" s="65">
        <v>269000</v>
      </c>
      <c r="E6" s="63">
        <v>25</v>
      </c>
      <c r="F6" s="65">
        <v>308800</v>
      </c>
      <c r="G6" s="89">
        <v>6</v>
      </c>
    </row>
    <row r="7" spans="1:7">
      <c r="A7" s="1" t="s">
        <v>29</v>
      </c>
      <c r="B7" s="65">
        <v>235000</v>
      </c>
      <c r="C7" s="63">
        <v>160</v>
      </c>
      <c r="D7" s="65">
        <v>227533</v>
      </c>
      <c r="E7" s="63">
        <v>149</v>
      </c>
      <c r="F7" s="65">
        <v>348900</v>
      </c>
      <c r="G7" s="89">
        <v>11</v>
      </c>
    </row>
    <row r="8" spans="1:7">
      <c r="A8" s="1" t="s">
        <v>32</v>
      </c>
      <c r="B8" s="65">
        <v>382500</v>
      </c>
      <c r="C8" s="63">
        <v>41</v>
      </c>
      <c r="D8" s="65">
        <v>310000</v>
      </c>
      <c r="E8" s="63">
        <v>26</v>
      </c>
      <c r="F8" s="65">
        <v>399350</v>
      </c>
      <c r="G8" s="89">
        <v>15</v>
      </c>
    </row>
    <row r="9" spans="1:7">
      <c r="A9" s="1" t="s">
        <v>33</v>
      </c>
      <c r="B9" s="65">
        <v>275000</v>
      </c>
      <c r="C9" s="63">
        <v>161</v>
      </c>
      <c r="D9" s="65">
        <v>265000</v>
      </c>
      <c r="E9" s="63">
        <v>147</v>
      </c>
      <c r="F9" s="65">
        <v>489000</v>
      </c>
      <c r="G9" s="89">
        <v>14</v>
      </c>
    </row>
    <row r="10" spans="1:7">
      <c r="A10" s="1" t="s">
        <v>34</v>
      </c>
      <c r="B10" s="65">
        <v>345000</v>
      </c>
      <c r="C10" s="63">
        <v>24</v>
      </c>
      <c r="D10" s="65">
        <v>375000</v>
      </c>
      <c r="E10" s="63">
        <v>17</v>
      </c>
      <c r="F10" s="65">
        <v>278267</v>
      </c>
      <c r="G10" s="89">
        <v>7</v>
      </c>
    </row>
    <row r="11" spans="1:7">
      <c r="A11" s="1" t="s">
        <v>7</v>
      </c>
      <c r="B11" s="65">
        <v>290000</v>
      </c>
      <c r="C11" s="63">
        <v>14</v>
      </c>
      <c r="D11" s="65">
        <v>275000</v>
      </c>
      <c r="E11" s="63">
        <v>12</v>
      </c>
      <c r="F11" s="65">
        <v>497500</v>
      </c>
      <c r="G11" s="89">
        <v>2</v>
      </c>
    </row>
    <row r="12" spans="1:7">
      <c r="A12" s="1" t="s">
        <v>36</v>
      </c>
      <c r="B12" s="65">
        <v>531000</v>
      </c>
      <c r="C12" s="63">
        <v>9</v>
      </c>
      <c r="D12" s="65">
        <v>531000</v>
      </c>
      <c r="E12" s="63">
        <v>9</v>
      </c>
      <c r="F12" s="268" t="s">
        <v>147</v>
      </c>
      <c r="G12" s="268" t="s">
        <v>147</v>
      </c>
    </row>
    <row r="13" spans="1:7">
      <c r="A13" s="1" t="s">
        <v>9</v>
      </c>
      <c r="B13" s="65">
        <v>329900</v>
      </c>
      <c r="C13" s="63">
        <v>15</v>
      </c>
      <c r="D13" s="65">
        <v>395000</v>
      </c>
      <c r="E13" s="63">
        <v>11</v>
      </c>
      <c r="F13" s="65">
        <v>329533</v>
      </c>
      <c r="G13" s="89">
        <v>4</v>
      </c>
    </row>
    <row r="14" spans="1:7">
      <c r="A14" s="1" t="s">
        <v>37</v>
      </c>
      <c r="B14" s="65">
        <v>552000</v>
      </c>
      <c r="C14" s="63">
        <v>7</v>
      </c>
      <c r="D14" s="65">
        <v>552000</v>
      </c>
      <c r="E14" s="63">
        <v>7</v>
      </c>
      <c r="F14" s="268" t="s">
        <v>147</v>
      </c>
      <c r="G14" s="268" t="s">
        <v>147</v>
      </c>
    </row>
    <row r="15" spans="1:7">
      <c r="A15" s="1" t="s">
        <v>10</v>
      </c>
      <c r="B15" s="65">
        <v>229400</v>
      </c>
      <c r="C15" s="63">
        <v>67</v>
      </c>
      <c r="D15" s="65">
        <v>229400</v>
      </c>
      <c r="E15" s="63">
        <v>63</v>
      </c>
      <c r="F15" s="65">
        <v>225000</v>
      </c>
      <c r="G15" s="89">
        <v>4</v>
      </c>
    </row>
    <row r="16" spans="1:7">
      <c r="A16" s="1" t="s">
        <v>11</v>
      </c>
      <c r="B16" s="65">
        <v>305000</v>
      </c>
      <c r="C16" s="63">
        <v>48</v>
      </c>
      <c r="D16" s="65">
        <v>321500</v>
      </c>
      <c r="E16" s="63">
        <v>47</v>
      </c>
      <c r="F16" s="65">
        <v>0</v>
      </c>
      <c r="G16" s="89">
        <v>1</v>
      </c>
    </row>
    <row r="17" spans="1:7">
      <c r="A17" s="1" t="s">
        <v>43</v>
      </c>
      <c r="B17" s="65">
        <v>279000</v>
      </c>
      <c r="C17" s="63">
        <v>216</v>
      </c>
      <c r="D17" s="65">
        <v>275500</v>
      </c>
      <c r="E17" s="63">
        <v>197</v>
      </c>
      <c r="F17" s="65">
        <v>285000</v>
      </c>
      <c r="G17" s="89">
        <v>19</v>
      </c>
    </row>
    <row r="18" spans="1:7">
      <c r="A18" s="1" t="s">
        <v>12</v>
      </c>
      <c r="B18" s="65">
        <v>464500</v>
      </c>
      <c r="C18" s="63">
        <v>42</v>
      </c>
      <c r="D18" s="65">
        <v>495000</v>
      </c>
      <c r="E18" s="63">
        <v>39</v>
      </c>
      <c r="F18" s="65">
        <v>430000</v>
      </c>
      <c r="G18" s="89">
        <v>3</v>
      </c>
    </row>
    <row r="19" spans="1:7">
      <c r="A19" s="1" t="s">
        <v>47</v>
      </c>
      <c r="B19" s="65">
        <v>245000</v>
      </c>
      <c r="C19" s="63">
        <v>35</v>
      </c>
      <c r="D19" s="65">
        <v>242400</v>
      </c>
      <c r="E19" s="63">
        <v>33</v>
      </c>
      <c r="F19" s="65">
        <v>245000</v>
      </c>
      <c r="G19" s="89">
        <v>2</v>
      </c>
    </row>
    <row r="20" spans="1:7">
      <c r="A20" s="1" t="s">
        <v>13</v>
      </c>
      <c r="B20" s="65">
        <v>320000</v>
      </c>
      <c r="C20" s="63">
        <v>5</v>
      </c>
      <c r="D20" s="65">
        <v>320000</v>
      </c>
      <c r="E20" s="63">
        <v>5</v>
      </c>
      <c r="F20" s="268" t="s">
        <v>147</v>
      </c>
      <c r="G20" s="268" t="s">
        <v>147</v>
      </c>
    </row>
    <row r="21" spans="1:7">
      <c r="A21" s="1" t="s">
        <v>14</v>
      </c>
      <c r="B21" s="65">
        <v>320000</v>
      </c>
      <c r="C21" s="63">
        <v>74</v>
      </c>
      <c r="D21" s="65">
        <v>314900</v>
      </c>
      <c r="E21" s="63">
        <v>70</v>
      </c>
      <c r="F21" s="65">
        <v>480000</v>
      </c>
      <c r="G21" s="89">
        <v>4</v>
      </c>
    </row>
    <row r="22" spans="1:7">
      <c r="A22" s="56" t="s">
        <v>48</v>
      </c>
      <c r="B22" s="77">
        <f>(B6*C6+B7*C7+B8*C8+B9*C9+B10*C10+B11*C11+B12*C12+B13*C13+B14*C14+B15*C15+B16*C16+B17*C17+B18*C18+B19*C19+B20*C20+B21*C21)/C22</f>
        <v>290302.21285563754</v>
      </c>
      <c r="C22" s="155">
        <f>SUM(C6:C21)</f>
        <v>949</v>
      </c>
      <c r="D22" s="77">
        <f>(D6*E6+D7*E7+D8*E8+D9*E9+D10*E10+D11*E11+D12*E12+D13*E13+D14*E14+D15*E15+D16*E16+D17*E17+D18*E18+D19*E19+D20*E20+D21*E21)/E22</f>
        <v>285984.61726954492</v>
      </c>
      <c r="E22" s="155">
        <f>SUM(E6:E21)</f>
        <v>857</v>
      </c>
      <c r="F22" s="77">
        <f>(F6*G6+F7*G7+F8*G8+F9*G9+F10*G10+F11*G11+F13*G13+F15*G15+F16*G16+F17*G17+F18*G18+F19*G19++F21*G21)/G22</f>
        <v>356553.8152173913</v>
      </c>
      <c r="G22" s="156">
        <f>SUM(G6:G21)</f>
        <v>92</v>
      </c>
    </row>
    <row r="23" spans="1:7">
      <c r="A23" s="1" t="s">
        <v>19</v>
      </c>
      <c r="B23" s="65">
        <v>265000</v>
      </c>
      <c r="C23" s="63">
        <v>70</v>
      </c>
      <c r="D23" s="65">
        <v>265000</v>
      </c>
      <c r="E23" s="63">
        <v>68</v>
      </c>
      <c r="F23" s="65">
        <v>165000</v>
      </c>
      <c r="G23" s="89">
        <v>2</v>
      </c>
    </row>
    <row r="24" spans="1:7">
      <c r="A24" s="1" t="s">
        <v>22</v>
      </c>
      <c r="B24" s="65">
        <v>280000</v>
      </c>
      <c r="C24" s="63">
        <v>57</v>
      </c>
      <c r="D24" s="65">
        <v>260000</v>
      </c>
      <c r="E24" s="63">
        <v>52</v>
      </c>
      <c r="F24" s="65">
        <v>430392</v>
      </c>
      <c r="G24" s="89">
        <v>5</v>
      </c>
    </row>
    <row r="25" spans="1:7">
      <c r="A25" s="1" t="s">
        <v>25</v>
      </c>
      <c r="B25" s="65">
        <v>262000</v>
      </c>
      <c r="C25" s="63">
        <v>42</v>
      </c>
      <c r="D25" s="65">
        <v>275000</v>
      </c>
      <c r="E25" s="63">
        <v>32</v>
      </c>
      <c r="F25" s="65">
        <v>227200</v>
      </c>
      <c r="G25" s="89">
        <v>10</v>
      </c>
    </row>
    <row r="26" spans="1:7">
      <c r="A26" s="1" t="s">
        <v>26</v>
      </c>
      <c r="B26" s="65">
        <v>237500</v>
      </c>
      <c r="C26" s="63">
        <v>23</v>
      </c>
      <c r="D26" s="65">
        <v>235000</v>
      </c>
      <c r="E26" s="63">
        <v>22</v>
      </c>
      <c r="F26" s="65">
        <v>0</v>
      </c>
      <c r="G26" s="89">
        <v>1</v>
      </c>
    </row>
    <row r="27" spans="1:7">
      <c r="A27" s="1" t="s">
        <v>1</v>
      </c>
      <c r="B27" s="65">
        <v>260000</v>
      </c>
      <c r="C27" s="63">
        <v>46</v>
      </c>
      <c r="D27" s="65">
        <v>260000</v>
      </c>
      <c r="E27" s="63">
        <v>37</v>
      </c>
      <c r="F27" s="65">
        <v>300000</v>
      </c>
      <c r="G27" s="89">
        <v>9</v>
      </c>
    </row>
    <row r="28" spans="1:7">
      <c r="A28" s="1" t="s">
        <v>2</v>
      </c>
      <c r="B28" s="65">
        <v>220000</v>
      </c>
      <c r="C28" s="63">
        <v>28</v>
      </c>
      <c r="D28" s="65">
        <v>220000</v>
      </c>
      <c r="E28" s="63">
        <v>24</v>
      </c>
      <c r="F28" s="65">
        <v>294900</v>
      </c>
      <c r="G28" s="89">
        <v>4</v>
      </c>
    </row>
    <row r="29" spans="1:7">
      <c r="A29" s="1" t="s">
        <v>27</v>
      </c>
      <c r="B29" s="65">
        <v>239900</v>
      </c>
      <c r="C29" s="63">
        <v>46</v>
      </c>
      <c r="D29" s="65">
        <v>219000</v>
      </c>
      <c r="E29" s="63">
        <v>37</v>
      </c>
      <c r="F29" s="65">
        <v>298000</v>
      </c>
      <c r="G29" s="89">
        <v>9</v>
      </c>
    </row>
    <row r="30" spans="1:7">
      <c r="A30" s="1" t="s">
        <v>4</v>
      </c>
      <c r="B30" s="65">
        <v>207000</v>
      </c>
      <c r="C30" s="63">
        <v>80</v>
      </c>
      <c r="D30" s="65">
        <v>190000</v>
      </c>
      <c r="E30" s="63">
        <v>58</v>
      </c>
      <c r="F30" s="65">
        <v>219900</v>
      </c>
      <c r="G30" s="89">
        <v>22</v>
      </c>
    </row>
    <row r="31" spans="1:7">
      <c r="A31" s="1" t="s">
        <v>5</v>
      </c>
      <c r="B31" s="65">
        <v>245000</v>
      </c>
      <c r="C31" s="63">
        <v>45</v>
      </c>
      <c r="D31" s="65">
        <v>230000</v>
      </c>
      <c r="E31" s="63">
        <v>42</v>
      </c>
      <c r="F31" s="65">
        <v>261000</v>
      </c>
      <c r="G31" s="89">
        <v>3</v>
      </c>
    </row>
    <row r="32" spans="1:7">
      <c r="A32" s="1" t="s">
        <v>6</v>
      </c>
      <c r="B32" s="65">
        <v>260000</v>
      </c>
      <c r="C32" s="63">
        <v>79</v>
      </c>
      <c r="D32" s="65">
        <v>275000</v>
      </c>
      <c r="E32" s="63">
        <v>58</v>
      </c>
      <c r="F32" s="65">
        <v>255450</v>
      </c>
      <c r="G32" s="89">
        <v>21</v>
      </c>
    </row>
    <row r="33" spans="1:7">
      <c r="A33" s="1" t="s">
        <v>35</v>
      </c>
      <c r="B33" s="65">
        <v>240000</v>
      </c>
      <c r="C33" s="63">
        <v>57</v>
      </c>
      <c r="D33" s="65">
        <v>230000</v>
      </c>
      <c r="E33" s="63">
        <v>50</v>
      </c>
      <c r="F33" s="65">
        <v>379500</v>
      </c>
      <c r="G33" s="89">
        <v>7</v>
      </c>
    </row>
    <row r="34" spans="1:7">
      <c r="A34" s="1" t="s">
        <v>39</v>
      </c>
      <c r="B34" s="65">
        <v>259000</v>
      </c>
      <c r="C34" s="63">
        <v>49</v>
      </c>
      <c r="D34" s="65">
        <v>224000</v>
      </c>
      <c r="E34" s="63">
        <v>39</v>
      </c>
      <c r="F34" s="65">
        <v>292900</v>
      </c>
      <c r="G34" s="89">
        <v>10</v>
      </c>
    </row>
    <row r="35" spans="1:7">
      <c r="A35" s="1" t="s">
        <v>40</v>
      </c>
      <c r="B35" s="65">
        <v>217500</v>
      </c>
      <c r="C35" s="63">
        <v>46</v>
      </c>
      <c r="D35" s="65">
        <v>200000</v>
      </c>
      <c r="E35" s="63">
        <v>30</v>
      </c>
      <c r="F35" s="65">
        <v>233400</v>
      </c>
      <c r="G35" s="89">
        <v>16</v>
      </c>
    </row>
    <row r="36" spans="1:7">
      <c r="A36" s="1" t="s">
        <v>41</v>
      </c>
      <c r="B36" s="65">
        <v>245000</v>
      </c>
      <c r="C36" s="63">
        <v>48</v>
      </c>
      <c r="D36" s="65">
        <v>245000</v>
      </c>
      <c r="E36" s="63">
        <v>39</v>
      </c>
      <c r="F36" s="65">
        <v>260000</v>
      </c>
      <c r="G36" s="89">
        <v>9</v>
      </c>
    </row>
    <row r="37" spans="1:7">
      <c r="A37" s="1" t="s">
        <v>42</v>
      </c>
      <c r="B37" s="65">
        <v>190000</v>
      </c>
      <c r="C37" s="63">
        <v>60</v>
      </c>
      <c r="D37" s="65">
        <v>190000</v>
      </c>
      <c r="E37" s="63">
        <v>57</v>
      </c>
      <c r="F37" s="65">
        <v>200000</v>
      </c>
      <c r="G37" s="89">
        <v>3</v>
      </c>
    </row>
    <row r="38" spans="1:7">
      <c r="A38" s="1" t="s">
        <v>44</v>
      </c>
      <c r="B38" s="65">
        <v>198000</v>
      </c>
      <c r="C38" s="63">
        <v>133</v>
      </c>
      <c r="D38" s="65">
        <v>180000</v>
      </c>
      <c r="E38" s="63">
        <v>102</v>
      </c>
      <c r="F38" s="65">
        <v>242800</v>
      </c>
      <c r="G38" s="89">
        <v>31</v>
      </c>
    </row>
    <row r="39" spans="1:7">
      <c r="A39" s="1" t="s">
        <v>46</v>
      </c>
      <c r="B39" s="65">
        <v>243000</v>
      </c>
      <c r="C39" s="63">
        <v>67</v>
      </c>
      <c r="D39" s="65">
        <v>232000</v>
      </c>
      <c r="E39" s="63">
        <v>51</v>
      </c>
      <c r="F39" s="65">
        <v>255900</v>
      </c>
      <c r="G39" s="89">
        <v>16</v>
      </c>
    </row>
    <row r="40" spans="1:7">
      <c r="A40" s="56" t="s">
        <v>50</v>
      </c>
      <c r="B40" s="77">
        <f>(B23*C23+B24*C24+B25*C25+B26*C26+B27*C27+B28*C28+B29*C29+B30*C30+B31*C31+B32*C32+B33*C33+B34*C34+B35*C35+B36*C36+B37*C37+B38*C38+B39*C39)/C40</f>
        <v>236073.6680327869</v>
      </c>
      <c r="C40" s="78">
        <f>SUM(C23:C39)</f>
        <v>976</v>
      </c>
      <c r="D40" s="77">
        <f>(D23*E23+D24*E24+D25*E25+D26*E26+D27*E27+D28*E28+D29*E29+D30*E30+D31*E31+D32*E32+D33*E33+D34*E34+D35*E35+D36*E36+D37*E37+D38*E38+D39*E39)/E40</f>
        <v>228015.03759398498</v>
      </c>
      <c r="E40" s="78">
        <f>SUM(E23:E39)</f>
        <v>798</v>
      </c>
      <c r="F40" s="77">
        <f>(F23*G23+F24*G24+F25*G25+F26*G26+F27*G27+F28*G28+F29*G29+F30*G30+F31*G31+F32*G32+F33*G33+F34*G34+F35*G35+F36*G36+F37*G37+F38*G38+F39*G39)/G40</f>
        <v>259448.93258426967</v>
      </c>
      <c r="G40" s="79">
        <f>SUM(G23:G39)</f>
        <v>178</v>
      </c>
    </row>
    <row r="41" spans="1:7">
      <c r="A41" s="1" t="s">
        <v>28</v>
      </c>
      <c r="B41" s="65">
        <v>189360</v>
      </c>
      <c r="C41" s="63">
        <v>276</v>
      </c>
      <c r="D41" s="65">
        <v>185000</v>
      </c>
      <c r="E41" s="63">
        <v>253</v>
      </c>
      <c r="F41" s="65">
        <v>242000</v>
      </c>
      <c r="G41" s="89">
        <v>23</v>
      </c>
    </row>
    <row r="42" spans="1:7">
      <c r="A42" s="1" t="s">
        <v>120</v>
      </c>
      <c r="B42" s="65">
        <v>233000</v>
      </c>
      <c r="C42" s="63">
        <v>239</v>
      </c>
      <c r="D42" s="65">
        <v>225000</v>
      </c>
      <c r="E42" s="63">
        <v>212</v>
      </c>
      <c r="F42" s="65">
        <v>330900</v>
      </c>
      <c r="G42" s="89">
        <v>27</v>
      </c>
    </row>
    <row r="43" spans="1:7">
      <c r="A43" s="1" t="s">
        <v>121</v>
      </c>
      <c r="B43" s="65">
        <v>247500</v>
      </c>
      <c r="C43" s="63">
        <v>89</v>
      </c>
      <c r="D43" s="65">
        <v>247500</v>
      </c>
      <c r="E43" s="63">
        <v>67</v>
      </c>
      <c r="F43" s="65">
        <v>244933</v>
      </c>
      <c r="G43" s="89">
        <v>22</v>
      </c>
    </row>
    <row r="44" spans="1:7">
      <c r="A44" s="1" t="s">
        <v>8</v>
      </c>
      <c r="B44" s="65">
        <v>230000</v>
      </c>
      <c r="C44" s="63">
        <v>207</v>
      </c>
      <c r="D44" s="65">
        <v>215000</v>
      </c>
      <c r="E44" s="63">
        <v>190</v>
      </c>
      <c r="F44" s="65">
        <v>329867</v>
      </c>
      <c r="G44" s="89">
        <v>17</v>
      </c>
    </row>
    <row r="45" spans="1:7">
      <c r="A45" s="1" t="s">
        <v>122</v>
      </c>
      <c r="B45" s="65">
        <v>205000</v>
      </c>
      <c r="C45" s="63">
        <v>312</v>
      </c>
      <c r="D45" s="65">
        <v>200000</v>
      </c>
      <c r="E45" s="63">
        <v>281</v>
      </c>
      <c r="F45" s="65">
        <v>347000</v>
      </c>
      <c r="G45" s="89">
        <v>31</v>
      </c>
    </row>
    <row r="46" spans="1:7">
      <c r="A46" s="1" t="s">
        <v>123</v>
      </c>
      <c r="B46" s="65">
        <v>212900</v>
      </c>
      <c r="C46" s="63">
        <v>776</v>
      </c>
      <c r="D46" s="65">
        <v>205000</v>
      </c>
      <c r="E46" s="63">
        <v>714</v>
      </c>
      <c r="F46" s="65">
        <v>327000</v>
      </c>
      <c r="G46" s="89">
        <v>62</v>
      </c>
    </row>
    <row r="47" spans="1:7">
      <c r="A47" s="1" t="s">
        <v>124</v>
      </c>
      <c r="B47" s="65">
        <v>305000</v>
      </c>
      <c r="C47" s="63">
        <v>105</v>
      </c>
      <c r="D47" s="65">
        <v>285000</v>
      </c>
      <c r="E47" s="63">
        <v>90</v>
      </c>
      <c r="F47" s="65">
        <v>375200</v>
      </c>
      <c r="G47" s="89">
        <v>15</v>
      </c>
    </row>
    <row r="48" spans="1:7">
      <c r="A48" s="1" t="s">
        <v>45</v>
      </c>
      <c r="B48" s="65">
        <v>240000</v>
      </c>
      <c r="C48" s="63">
        <v>211</v>
      </c>
      <c r="D48" s="65">
        <v>236000</v>
      </c>
      <c r="E48" s="63">
        <v>189</v>
      </c>
      <c r="F48" s="65">
        <v>270000</v>
      </c>
      <c r="G48" s="89">
        <v>22</v>
      </c>
    </row>
    <row r="49" spans="1:7">
      <c r="A49" s="1" t="s">
        <v>15</v>
      </c>
      <c r="B49" s="65">
        <v>350000</v>
      </c>
      <c r="C49" s="63">
        <v>150</v>
      </c>
      <c r="D49" s="65">
        <v>323000</v>
      </c>
      <c r="E49" s="63">
        <v>124</v>
      </c>
      <c r="F49" s="65">
        <v>500000</v>
      </c>
      <c r="G49" s="89">
        <v>26</v>
      </c>
    </row>
    <row r="50" spans="1:7">
      <c r="A50" s="56" t="s">
        <v>52</v>
      </c>
      <c r="B50" s="77">
        <f>(B41*C41+B42*C42+B43*C43+B44*C44+B45*C45+B46*C46+B47*C47+B48*C48+B49*C49)/C50</f>
        <v>229143.02748414376</v>
      </c>
      <c r="C50" s="78">
        <f>SUM(C41:C49)</f>
        <v>2365</v>
      </c>
      <c r="D50" s="77">
        <f>(D41*E41+D42*E42+D43*E43+D44*E44+D45*E45+D46*E46+D47*E47+D48*E48+D49*E49)/E50</f>
        <v>219251.65094339623</v>
      </c>
      <c r="E50" s="78">
        <f>SUM(E41:E49)</f>
        <v>2120</v>
      </c>
      <c r="F50" s="77">
        <f>(F41*G41+F42*G42+F43*G43+F44*G44+F45*G45+F46*G46+F47*G47+F48*G48+F49*G49)/G50</f>
        <v>331002.30612244899</v>
      </c>
      <c r="G50" s="78">
        <f>SUM(G41:G49)</f>
        <v>245</v>
      </c>
    </row>
    <row r="51" spans="1:7">
      <c r="A51" s="80" t="s">
        <v>156</v>
      </c>
      <c r="B51" s="86">
        <f>(B50*C50+B40*C40+B22*C22)/C51</f>
        <v>244248.94172494172</v>
      </c>
      <c r="C51" s="88">
        <f>SUM(C50,C40,C22)</f>
        <v>4290</v>
      </c>
      <c r="D51" s="86">
        <f>(D50*E50+D40*E40+D22*E22)/E51</f>
        <v>236253.85880794702</v>
      </c>
      <c r="E51" s="88">
        <f>E50+E40+E22</f>
        <v>3775</v>
      </c>
      <c r="F51" s="86">
        <f>(F50*G50+F40*G40+F22*G22)/G51</f>
        <v>310835.7786407767</v>
      </c>
      <c r="G51" s="88">
        <f>G50+G40+G22</f>
        <v>515</v>
      </c>
    </row>
    <row r="52" spans="1:7">
      <c r="A52" s="80" t="s">
        <v>76</v>
      </c>
      <c r="B52" s="86">
        <v>218000</v>
      </c>
      <c r="C52" s="88">
        <v>3623</v>
      </c>
      <c r="D52" s="86">
        <v>212533</v>
      </c>
      <c r="E52" s="88">
        <v>3308</v>
      </c>
      <c r="F52" s="86">
        <v>292000</v>
      </c>
      <c r="G52" s="87">
        <v>315</v>
      </c>
    </row>
    <row r="53" spans="1:7">
      <c r="A53" s="80" t="s">
        <v>54</v>
      </c>
      <c r="B53" s="86">
        <v>248000</v>
      </c>
      <c r="C53" s="85">
        <v>2681</v>
      </c>
      <c r="D53" s="86">
        <v>240000</v>
      </c>
      <c r="E53" s="85">
        <v>2331</v>
      </c>
      <c r="F53" s="86">
        <v>285000</v>
      </c>
      <c r="G53" s="87">
        <v>350</v>
      </c>
    </row>
    <row r="54" spans="1:7">
      <c r="A54" s="80" t="s">
        <v>84</v>
      </c>
      <c r="B54" s="86">
        <v>210000</v>
      </c>
      <c r="C54" s="85">
        <v>11009</v>
      </c>
      <c r="D54" s="86">
        <v>200500</v>
      </c>
      <c r="E54" s="85">
        <v>9941</v>
      </c>
      <c r="F54" s="86">
        <v>266000</v>
      </c>
      <c r="G54" s="87">
        <v>1068</v>
      </c>
    </row>
  </sheetData>
  <mergeCells count="3">
    <mergeCell ref="B4:C4"/>
    <mergeCell ref="D4:E4"/>
    <mergeCell ref="F4:G4"/>
  </mergeCells>
  <phoneticPr fontId="44" type="noConversion"/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4"/>
  <sheetViews>
    <sheetView workbookViewId="0">
      <pane ySplit="5" topLeftCell="A39" activePane="bottomLeft" state="frozenSplit"/>
      <selection activeCell="B7" sqref="B7"/>
      <selection pane="bottomLeft" activeCell="B51" sqref="B51"/>
    </sheetView>
  </sheetViews>
  <sheetFormatPr baseColWidth="10" defaultColWidth="8.83203125" defaultRowHeight="13"/>
  <cols>
    <col min="1" max="1" width="19" bestFit="1" customWidth="1"/>
    <col min="2" max="2" width="12.6640625" style="65" bestFit="1" customWidth="1"/>
    <col min="3" max="3" width="8.83203125" style="63"/>
    <col min="4" max="4" width="12.6640625" style="65" bestFit="1" customWidth="1"/>
    <col min="5" max="5" width="8.83203125" style="63"/>
    <col min="6" max="6" width="11.1640625" style="65" bestFit="1" customWidth="1"/>
    <col min="7" max="7" width="8.83203125" style="63"/>
  </cols>
  <sheetData>
    <row r="1" spans="1:14">
      <c r="A1" s="72" t="s">
        <v>103</v>
      </c>
    </row>
    <row r="2" spans="1:14">
      <c r="A2" s="72" t="s">
        <v>102</v>
      </c>
    </row>
    <row r="4" spans="1:14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14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14">
      <c r="A6" s="2" t="s">
        <v>3</v>
      </c>
      <c r="B6" s="65">
        <v>367500</v>
      </c>
      <c r="C6" s="63">
        <v>18</v>
      </c>
      <c r="D6" s="65">
        <v>368000</v>
      </c>
      <c r="E6" s="63">
        <v>13</v>
      </c>
      <c r="F6" s="65">
        <v>352500</v>
      </c>
      <c r="G6" s="89">
        <v>5</v>
      </c>
    </row>
    <row r="7" spans="1:14">
      <c r="A7" s="1" t="s">
        <v>29</v>
      </c>
      <c r="B7" s="65">
        <v>305000</v>
      </c>
      <c r="C7" s="63">
        <v>114</v>
      </c>
      <c r="D7" s="65">
        <v>300000</v>
      </c>
      <c r="E7" s="63">
        <v>103</v>
      </c>
      <c r="F7" s="65">
        <v>369933</v>
      </c>
      <c r="G7" s="89">
        <v>11</v>
      </c>
    </row>
    <row r="8" spans="1:14">
      <c r="A8" s="1" t="s">
        <v>32</v>
      </c>
      <c r="B8" s="65">
        <v>440000</v>
      </c>
      <c r="C8" s="63">
        <v>38</v>
      </c>
      <c r="D8" s="65">
        <v>400067</v>
      </c>
      <c r="E8" s="63">
        <v>21</v>
      </c>
      <c r="F8" s="65">
        <v>502000</v>
      </c>
      <c r="G8" s="89">
        <v>17</v>
      </c>
    </row>
    <row r="9" spans="1:14">
      <c r="A9" s="1" t="s">
        <v>33</v>
      </c>
      <c r="B9" s="65">
        <v>300000</v>
      </c>
      <c r="C9" s="63">
        <v>112</v>
      </c>
      <c r="D9" s="65">
        <v>282000</v>
      </c>
      <c r="E9" s="63">
        <v>100</v>
      </c>
      <c r="F9" s="65">
        <v>330000</v>
      </c>
      <c r="G9" s="89">
        <v>12</v>
      </c>
    </row>
    <row r="10" spans="1:14">
      <c r="A10" s="1" t="s">
        <v>34</v>
      </c>
      <c r="B10" s="65">
        <v>525000</v>
      </c>
      <c r="C10" s="63">
        <v>15</v>
      </c>
      <c r="D10" s="65">
        <v>525000</v>
      </c>
      <c r="E10" s="63">
        <v>12</v>
      </c>
      <c r="F10" s="65">
        <v>405500</v>
      </c>
      <c r="G10" s="89">
        <v>3</v>
      </c>
    </row>
    <row r="11" spans="1:14">
      <c r="A11" s="1" t="s">
        <v>7</v>
      </c>
      <c r="B11" s="65">
        <v>389000</v>
      </c>
      <c r="C11" s="63">
        <v>18</v>
      </c>
      <c r="D11" s="65">
        <v>336000</v>
      </c>
      <c r="E11" s="63">
        <v>13</v>
      </c>
      <c r="F11" s="65">
        <v>405908</v>
      </c>
      <c r="G11" s="89">
        <v>5</v>
      </c>
    </row>
    <row r="12" spans="1:14">
      <c r="A12" s="1" t="s">
        <v>36</v>
      </c>
      <c r="B12" s="65">
        <v>1050000</v>
      </c>
      <c r="C12" s="63">
        <v>13</v>
      </c>
      <c r="D12" s="65">
        <v>1050000</v>
      </c>
      <c r="E12" s="63">
        <v>13</v>
      </c>
      <c r="F12" s="65" t="e">
        <v>#N/A</v>
      </c>
      <c r="G12" s="89" t="e">
        <v>#N/A</v>
      </c>
    </row>
    <row r="13" spans="1:14">
      <c r="A13" s="1" t="s">
        <v>9</v>
      </c>
      <c r="B13" s="65">
        <v>410000</v>
      </c>
      <c r="C13" s="63">
        <v>8</v>
      </c>
      <c r="D13" s="65">
        <v>410000</v>
      </c>
      <c r="E13" s="63">
        <v>7</v>
      </c>
      <c r="F13" s="65" t="e">
        <v>#N/A</v>
      </c>
      <c r="G13" s="89">
        <v>1</v>
      </c>
    </row>
    <row r="14" spans="1:14">
      <c r="A14" s="1" t="s">
        <v>37</v>
      </c>
      <c r="B14" s="65">
        <v>420000</v>
      </c>
      <c r="C14" s="63">
        <v>3</v>
      </c>
      <c r="D14" s="65">
        <v>420000</v>
      </c>
      <c r="E14" s="63">
        <v>3</v>
      </c>
      <c r="F14" s="65" t="e">
        <v>#N/A</v>
      </c>
      <c r="G14" s="89" t="e">
        <v>#N/A</v>
      </c>
      <c r="H14" s="60"/>
      <c r="I14" s="61"/>
      <c r="J14" s="60"/>
      <c r="K14" s="61"/>
      <c r="L14" s="60"/>
      <c r="M14" s="61"/>
      <c r="N14" s="60"/>
    </row>
    <row r="15" spans="1:14">
      <c r="A15" s="1" t="s">
        <v>10</v>
      </c>
      <c r="B15" s="65">
        <v>245000</v>
      </c>
      <c r="C15" s="63">
        <v>67</v>
      </c>
      <c r="D15" s="65">
        <v>240000</v>
      </c>
      <c r="E15" s="63">
        <v>64</v>
      </c>
      <c r="F15" s="65">
        <v>256000</v>
      </c>
      <c r="G15" s="89">
        <v>3</v>
      </c>
    </row>
    <row r="16" spans="1:14">
      <c r="A16" s="1" t="s">
        <v>11</v>
      </c>
      <c r="B16" s="65">
        <v>472000</v>
      </c>
      <c r="C16" s="63">
        <v>25</v>
      </c>
      <c r="D16" s="65">
        <v>472000</v>
      </c>
      <c r="E16" s="63">
        <v>24</v>
      </c>
      <c r="F16" s="65" t="e">
        <v>#N/A</v>
      </c>
      <c r="G16" s="89">
        <v>1</v>
      </c>
    </row>
    <row r="17" spans="1:7">
      <c r="A17" s="1" t="s">
        <v>43</v>
      </c>
      <c r="B17" s="65">
        <v>299900</v>
      </c>
      <c r="C17" s="63">
        <v>200</v>
      </c>
      <c r="D17" s="65">
        <v>290000</v>
      </c>
      <c r="E17" s="63">
        <v>180</v>
      </c>
      <c r="F17" s="65">
        <v>304933</v>
      </c>
      <c r="G17" s="89">
        <v>20</v>
      </c>
    </row>
    <row r="18" spans="1:7">
      <c r="A18" s="1" t="s">
        <v>12</v>
      </c>
      <c r="B18" s="65">
        <v>575000</v>
      </c>
      <c r="C18" s="63">
        <v>49</v>
      </c>
      <c r="D18" s="65">
        <v>550000</v>
      </c>
      <c r="E18" s="63">
        <v>47</v>
      </c>
      <c r="F18" s="65">
        <v>625000</v>
      </c>
      <c r="G18" s="89">
        <v>2</v>
      </c>
    </row>
    <row r="19" spans="1:7">
      <c r="A19" s="1" t="s">
        <v>47</v>
      </c>
      <c r="B19" s="65">
        <v>264000</v>
      </c>
      <c r="C19" s="63">
        <v>40</v>
      </c>
      <c r="D19" s="65">
        <v>264000</v>
      </c>
      <c r="E19" s="63">
        <v>39</v>
      </c>
      <c r="F19" s="65" t="e">
        <v>#N/A</v>
      </c>
      <c r="G19" s="89">
        <v>1</v>
      </c>
    </row>
    <row r="20" spans="1:7">
      <c r="A20" s="1" t="s">
        <v>13</v>
      </c>
      <c r="B20" s="65">
        <v>296000</v>
      </c>
      <c r="C20" s="63">
        <v>7</v>
      </c>
      <c r="D20" s="65">
        <v>269900</v>
      </c>
      <c r="E20" s="63">
        <v>6</v>
      </c>
      <c r="F20" s="65" t="e">
        <v>#N/A</v>
      </c>
      <c r="G20" s="89">
        <v>1</v>
      </c>
    </row>
    <row r="21" spans="1:7">
      <c r="A21" s="1" t="s">
        <v>14</v>
      </c>
      <c r="B21" s="65">
        <v>375000</v>
      </c>
      <c r="C21" s="63">
        <v>77</v>
      </c>
      <c r="D21" s="65">
        <v>348000</v>
      </c>
      <c r="E21" s="63">
        <v>63</v>
      </c>
      <c r="F21" s="65">
        <v>476000</v>
      </c>
      <c r="G21" s="89">
        <v>14</v>
      </c>
    </row>
    <row r="22" spans="1:7">
      <c r="A22" s="56" t="s">
        <v>48</v>
      </c>
      <c r="B22" s="77">
        <f>(B6*C6+B7*C7+B8*C8+B9*C9+B10*C10+B11*C11+B12*C12+B13*C13+B14*C14+B15*C15+B16*C16+B17*C17+B18*C18+B19*C19+B20*C20+B21*C21)/C22</f>
        <v>351553.48258706467</v>
      </c>
      <c r="C22" s="78">
        <f>SUM(C6:C21)</f>
        <v>804</v>
      </c>
      <c r="D22" s="77">
        <f>(D6*E6+D7*E7+D8*E8+D9*E9+D10*E10+D11*E11+D12*E12+D13*E13+D14*E14+D15*E15+D16*E16+D17*E17+D18*E18+D19*E19+D20*E20+D21*E21)/E22</f>
        <v>338009.61440677964</v>
      </c>
      <c r="E22" s="78">
        <f>SUM(E6:E21)</f>
        <v>708</v>
      </c>
      <c r="F22" s="77" t="e">
        <f>(F6*G6+F7*G7+F8*G8+F9*G9+F10*G10+F11*G11+F12*G12+F13*G13+F14*G14+F15*G15+F16*G16+F17*G17+F18*G18+F19*G19+F20*G20+F21*G21)/G22</f>
        <v>#N/A</v>
      </c>
      <c r="G22" s="79" t="e">
        <f>SUM(G6:G21)</f>
        <v>#N/A</v>
      </c>
    </row>
    <row r="23" spans="1:7">
      <c r="A23" s="1" t="s">
        <v>19</v>
      </c>
      <c r="B23" s="65">
        <v>315000</v>
      </c>
      <c r="C23" s="63">
        <v>49</v>
      </c>
      <c r="D23" s="65">
        <v>310000</v>
      </c>
      <c r="E23" s="63">
        <v>46</v>
      </c>
      <c r="F23" s="65">
        <v>440000</v>
      </c>
      <c r="G23" s="89">
        <v>3</v>
      </c>
    </row>
    <row r="24" spans="1:7">
      <c r="A24" s="1" t="s">
        <v>22</v>
      </c>
      <c r="B24" s="65">
        <v>325000</v>
      </c>
      <c r="C24" s="63">
        <v>23</v>
      </c>
      <c r="D24" s="65">
        <v>325000</v>
      </c>
      <c r="E24" s="63">
        <v>23</v>
      </c>
      <c r="F24" s="65" t="e">
        <v>#N/A</v>
      </c>
      <c r="G24" s="89" t="e">
        <v>#N/A</v>
      </c>
    </row>
    <row r="25" spans="1:7">
      <c r="A25" s="1" t="s">
        <v>25</v>
      </c>
      <c r="B25" s="65">
        <v>354500</v>
      </c>
      <c r="C25" s="63">
        <v>40</v>
      </c>
      <c r="D25" s="65">
        <v>358500</v>
      </c>
      <c r="E25" s="63">
        <v>32</v>
      </c>
      <c r="F25" s="65">
        <v>269933</v>
      </c>
      <c r="G25" s="89">
        <v>8</v>
      </c>
    </row>
    <row r="26" spans="1:7">
      <c r="A26" s="1" t="s">
        <v>26</v>
      </c>
      <c r="B26" s="65">
        <v>250000</v>
      </c>
      <c r="C26" s="63">
        <v>16</v>
      </c>
      <c r="D26" s="65">
        <v>253000</v>
      </c>
      <c r="E26" s="63">
        <v>15</v>
      </c>
      <c r="F26" s="65" t="e">
        <v>#N/A</v>
      </c>
      <c r="G26" s="89">
        <v>1</v>
      </c>
    </row>
    <row r="27" spans="1:7">
      <c r="A27" s="1" t="s">
        <v>1</v>
      </c>
      <c r="B27" s="65">
        <v>290000</v>
      </c>
      <c r="C27" s="63">
        <v>38</v>
      </c>
      <c r="D27" s="65">
        <v>301500</v>
      </c>
      <c r="E27" s="63">
        <v>32</v>
      </c>
      <c r="F27" s="65">
        <v>259900</v>
      </c>
      <c r="G27" s="89">
        <v>6</v>
      </c>
    </row>
    <row r="28" spans="1:7">
      <c r="A28" s="1" t="s">
        <v>2</v>
      </c>
      <c r="B28" s="65">
        <v>293500</v>
      </c>
      <c r="C28" s="63">
        <v>32</v>
      </c>
      <c r="D28" s="65">
        <v>281900</v>
      </c>
      <c r="E28" s="63">
        <v>29</v>
      </c>
      <c r="F28" s="65">
        <v>299900</v>
      </c>
      <c r="G28" s="89">
        <v>3</v>
      </c>
    </row>
    <row r="29" spans="1:7">
      <c r="A29" s="1" t="s">
        <v>27</v>
      </c>
      <c r="B29" s="65">
        <v>273000</v>
      </c>
      <c r="C29" s="63">
        <v>31</v>
      </c>
      <c r="D29" s="65">
        <v>273000</v>
      </c>
      <c r="E29" s="63">
        <v>26</v>
      </c>
      <c r="F29" s="65">
        <v>255400</v>
      </c>
      <c r="G29" s="89">
        <v>5</v>
      </c>
    </row>
    <row r="30" spans="1:7">
      <c r="A30" s="1" t="s">
        <v>4</v>
      </c>
      <c r="B30" s="65">
        <v>229900</v>
      </c>
      <c r="C30" s="63">
        <v>57</v>
      </c>
      <c r="D30" s="65">
        <v>207500</v>
      </c>
      <c r="E30" s="63">
        <v>27</v>
      </c>
      <c r="F30" s="65">
        <v>315000</v>
      </c>
      <c r="G30" s="89">
        <v>30</v>
      </c>
    </row>
    <row r="31" spans="1:7">
      <c r="A31" s="1" t="s">
        <v>5</v>
      </c>
      <c r="B31" s="65">
        <v>260000</v>
      </c>
      <c r="C31" s="63">
        <v>24</v>
      </c>
      <c r="D31" s="65">
        <v>265000</v>
      </c>
      <c r="E31" s="63">
        <v>22</v>
      </c>
      <c r="F31" s="65">
        <v>237900</v>
      </c>
      <c r="G31" s="89">
        <v>2</v>
      </c>
    </row>
    <row r="32" spans="1:7">
      <c r="A32" s="1" t="s">
        <v>6</v>
      </c>
      <c r="B32" s="65">
        <v>249900</v>
      </c>
      <c r="C32" s="63">
        <v>79</v>
      </c>
      <c r="D32" s="65">
        <v>260000</v>
      </c>
      <c r="E32" s="63">
        <v>52</v>
      </c>
      <c r="F32" s="65">
        <v>231498</v>
      </c>
      <c r="G32" s="89">
        <v>27</v>
      </c>
    </row>
    <row r="33" spans="1:7">
      <c r="A33" s="1" t="s">
        <v>35</v>
      </c>
      <c r="B33" s="65">
        <v>250000</v>
      </c>
      <c r="C33" s="63">
        <v>41</v>
      </c>
      <c r="D33" s="65">
        <v>250000</v>
      </c>
      <c r="E33" s="63">
        <v>39</v>
      </c>
      <c r="F33" s="65">
        <v>230000</v>
      </c>
      <c r="G33" s="89">
        <v>2</v>
      </c>
    </row>
    <row r="34" spans="1:7">
      <c r="A34" s="1" t="s">
        <v>39</v>
      </c>
      <c r="B34" s="65">
        <v>269000</v>
      </c>
      <c r="C34" s="63">
        <v>37</v>
      </c>
      <c r="D34" s="65">
        <v>258333</v>
      </c>
      <c r="E34" s="63">
        <v>29</v>
      </c>
      <c r="F34" s="65">
        <v>330000</v>
      </c>
      <c r="G34" s="89">
        <v>8</v>
      </c>
    </row>
    <row r="35" spans="1:7">
      <c r="A35" s="1" t="s">
        <v>40</v>
      </c>
      <c r="B35" s="65">
        <v>230000</v>
      </c>
      <c r="C35" s="63">
        <v>24</v>
      </c>
      <c r="D35" s="65">
        <v>199900</v>
      </c>
      <c r="E35" s="63">
        <v>15</v>
      </c>
      <c r="F35" s="65">
        <v>282000</v>
      </c>
      <c r="G35" s="89">
        <v>9</v>
      </c>
    </row>
    <row r="36" spans="1:7">
      <c r="A36" s="1" t="s">
        <v>41</v>
      </c>
      <c r="B36" s="65">
        <v>282500</v>
      </c>
      <c r="C36" s="63">
        <v>38</v>
      </c>
      <c r="D36" s="65">
        <v>255000</v>
      </c>
      <c r="E36" s="63">
        <v>26</v>
      </c>
      <c r="F36" s="65">
        <v>300600</v>
      </c>
      <c r="G36" s="89">
        <v>12</v>
      </c>
    </row>
    <row r="37" spans="1:7">
      <c r="A37" s="1" t="s">
        <v>42</v>
      </c>
      <c r="B37" s="65">
        <v>200000</v>
      </c>
      <c r="C37" s="63">
        <v>39</v>
      </c>
      <c r="D37" s="65">
        <v>200000</v>
      </c>
      <c r="E37" s="63">
        <v>35</v>
      </c>
      <c r="F37" s="65">
        <v>164950</v>
      </c>
      <c r="G37" s="89">
        <v>4</v>
      </c>
    </row>
    <row r="38" spans="1:7">
      <c r="A38" s="1" t="s">
        <v>44</v>
      </c>
      <c r="B38" s="65">
        <v>234900</v>
      </c>
      <c r="C38" s="63">
        <v>87</v>
      </c>
      <c r="D38" s="65">
        <v>214900</v>
      </c>
      <c r="E38" s="63">
        <v>61</v>
      </c>
      <c r="F38" s="65">
        <v>290455</v>
      </c>
      <c r="G38" s="89">
        <v>26</v>
      </c>
    </row>
    <row r="39" spans="1:7">
      <c r="A39" s="1" t="s">
        <v>46</v>
      </c>
      <c r="B39" s="65">
        <v>275000</v>
      </c>
      <c r="C39" s="63">
        <v>52</v>
      </c>
      <c r="D39" s="65">
        <v>275000</v>
      </c>
      <c r="E39" s="63">
        <v>36</v>
      </c>
      <c r="F39" s="65">
        <v>303500</v>
      </c>
      <c r="G39" s="89">
        <v>16</v>
      </c>
    </row>
    <row r="40" spans="1:7">
      <c r="A40" s="56" t="s">
        <v>50</v>
      </c>
      <c r="B40" s="77">
        <f>(B23*C23+B24*C24+B25*C25+B26*C26+B27*C27+B28*C28+B29*C29+B30*C30+B31*C31+B32*C32+B33*C33+B34*C34+B35*C35+B36*C36+B37*C37+B38*C38+B39*C39)/C40</f>
        <v>265976.94483734085</v>
      </c>
      <c r="C40" s="78">
        <f>SUM(C23:C39)</f>
        <v>707</v>
      </c>
      <c r="D40" s="77">
        <f>(D23*E23+D24*E24+D25*E25+D26*E26+D27*E27+D28*E28+D29*E29+D30*E30+D31*E31+D32*E32+D33*E33+D34*E34+D35*E35+D36*E36+D37*E37+D38*E38+D39*E39)/E40</f>
        <v>263770.01284403668</v>
      </c>
      <c r="E40" s="78">
        <f>SUM(E23:E39)</f>
        <v>545</v>
      </c>
      <c r="F40" s="77" t="e">
        <f>(F23*G23+F24*G24+F25*G25+F26*G26+F27*G27+F28*G28+F29*G29+F30*G30+F31*G31+F32*G32+F33*G33+F34*G34+F35*G35+F36*G36+F37*G37+F38*G38+F39*G39)/G40</f>
        <v>#N/A</v>
      </c>
      <c r="G40" s="79" t="e">
        <f>SUM(G23:G39)</f>
        <v>#N/A</v>
      </c>
    </row>
    <row r="41" spans="1:7">
      <c r="A41" s="1" t="s">
        <v>28</v>
      </c>
      <c r="B41" s="65">
        <v>215000</v>
      </c>
      <c r="C41" s="63">
        <v>226</v>
      </c>
      <c r="D41" s="65">
        <v>212400</v>
      </c>
      <c r="E41" s="63">
        <v>201</v>
      </c>
      <c r="F41" s="65">
        <v>328650</v>
      </c>
      <c r="G41" s="89">
        <v>25</v>
      </c>
    </row>
    <row r="42" spans="1:7">
      <c r="A42" s="1" t="s">
        <v>120</v>
      </c>
      <c r="B42" s="65">
        <v>263000</v>
      </c>
      <c r="C42" s="63">
        <v>179</v>
      </c>
      <c r="D42" s="65">
        <v>252000</v>
      </c>
      <c r="E42" s="63">
        <v>151</v>
      </c>
      <c r="F42" s="65">
        <v>303400</v>
      </c>
      <c r="G42" s="89">
        <v>28</v>
      </c>
    </row>
    <row r="43" spans="1:7">
      <c r="A43" s="1" t="s">
        <v>121</v>
      </c>
      <c r="B43" s="65">
        <v>275000</v>
      </c>
      <c r="C43" s="63">
        <v>58</v>
      </c>
      <c r="D43" s="65">
        <v>269933</v>
      </c>
      <c r="E43" s="63">
        <v>38</v>
      </c>
      <c r="F43" s="65">
        <v>292000</v>
      </c>
      <c r="G43" s="89">
        <v>20</v>
      </c>
    </row>
    <row r="44" spans="1:7">
      <c r="A44" s="1" t="s">
        <v>8</v>
      </c>
      <c r="B44" s="65">
        <v>277500</v>
      </c>
      <c r="C44" s="63">
        <v>183</v>
      </c>
      <c r="D44" s="65">
        <v>259000</v>
      </c>
      <c r="E44" s="63">
        <v>135</v>
      </c>
      <c r="F44" s="65">
        <v>382400</v>
      </c>
      <c r="G44" s="89">
        <v>48</v>
      </c>
    </row>
    <row r="45" spans="1:7">
      <c r="A45" s="1" t="s">
        <v>122</v>
      </c>
      <c r="B45" s="65">
        <v>225000</v>
      </c>
      <c r="C45" s="63">
        <v>215</v>
      </c>
      <c r="D45" s="65">
        <v>223000</v>
      </c>
      <c r="E45" s="63">
        <v>203</v>
      </c>
      <c r="F45" s="65">
        <v>320000</v>
      </c>
      <c r="G45" s="89">
        <v>12</v>
      </c>
    </row>
    <row r="46" spans="1:7">
      <c r="A46" s="1" t="s">
        <v>123</v>
      </c>
      <c r="B46" s="65">
        <v>234900</v>
      </c>
      <c r="C46" s="63">
        <v>579</v>
      </c>
      <c r="D46" s="65">
        <v>227000</v>
      </c>
      <c r="E46" s="63">
        <v>515</v>
      </c>
      <c r="F46" s="65">
        <v>368000</v>
      </c>
      <c r="G46" s="89">
        <v>64</v>
      </c>
    </row>
    <row r="47" spans="1:7">
      <c r="A47" s="1" t="s">
        <v>124</v>
      </c>
      <c r="B47" s="65">
        <v>352500</v>
      </c>
      <c r="C47" s="63">
        <v>80</v>
      </c>
      <c r="D47" s="65">
        <v>327450</v>
      </c>
      <c r="E47" s="63">
        <v>56</v>
      </c>
      <c r="F47" s="65">
        <v>399900</v>
      </c>
      <c r="G47" s="89">
        <v>24</v>
      </c>
    </row>
    <row r="48" spans="1:7">
      <c r="A48" s="1" t="s">
        <v>45</v>
      </c>
      <c r="B48" s="65">
        <v>300000</v>
      </c>
      <c r="C48" s="63">
        <v>129</v>
      </c>
      <c r="D48" s="65">
        <v>292000</v>
      </c>
      <c r="E48" s="63">
        <v>118</v>
      </c>
      <c r="F48" s="65">
        <v>393000</v>
      </c>
      <c r="G48" s="89">
        <v>11</v>
      </c>
    </row>
    <row r="49" spans="1:7">
      <c r="A49" s="1" t="s">
        <v>15</v>
      </c>
      <c r="B49" s="65">
        <v>450000</v>
      </c>
      <c r="C49" s="63">
        <v>123</v>
      </c>
      <c r="D49" s="65">
        <v>421650</v>
      </c>
      <c r="E49" s="63">
        <v>82</v>
      </c>
      <c r="F49" s="65">
        <v>529900</v>
      </c>
      <c r="G49" s="89">
        <v>41</v>
      </c>
    </row>
    <row r="50" spans="1:7">
      <c r="A50" s="56" t="s">
        <v>52</v>
      </c>
      <c r="B50" s="77">
        <f>(B41*C41+B42*C42+B43*C43+B44*C44+B45*C45+B46*C46+B47*C47+B48*C48+B49*C49)/C50</f>
        <v>264690.51918735891</v>
      </c>
      <c r="C50" s="78">
        <f>SUM(C41:C49)</f>
        <v>1772</v>
      </c>
      <c r="D50" s="77">
        <f>(D41*E41+D42*E42+D43*E43+D44*E44+D45*E45+D46*E46+D47*E47+D48*E48+D49*E49)/E50</f>
        <v>250506.57371581055</v>
      </c>
      <c r="E50" s="78">
        <f>SUM(E41:E49)</f>
        <v>1499</v>
      </c>
      <c r="F50" s="77">
        <f>(F41*G41+F42*G42+F43*G43+F44*G44+F45*G45+F46*G46+F47*G47+F48*G48+F49*G49)/G50</f>
        <v>380751.46520146518</v>
      </c>
      <c r="G50" s="79">
        <f>SUM(G41:G49)</f>
        <v>273</v>
      </c>
    </row>
    <row r="51" spans="1:7">
      <c r="A51" s="80" t="s">
        <v>156</v>
      </c>
      <c r="B51" s="86">
        <f>(B6*C6+B7*C7+B8*C8+B9*C9+B10*C10+B11*C11+B12*C12+B13*C13+B14*C14+B15*C15+B16*C16+B17*C17+B18*C18+B19*C19+B20*C20+B21*C21+B23*C23+B24*C24+B25*C25+B26*C26+B27*C27+B28*C28+B29*C29+B30*C30+B31*C31+B32*C32+B33*C33+B34*C34+B35*C35+B36*C36+B37*C37+B38*C38+B39*C39+B41*C41+B42*C42+B43*C43+B44*C44+B45*C45+B46*C46+B47*C47+B48*C48+B49*C49)/C51</f>
        <v>286240.11574779166</v>
      </c>
      <c r="C51" s="88">
        <f>C50+C40+C22</f>
        <v>3283</v>
      </c>
      <c r="D51" s="86">
        <f>(D6*E6+D7*E7+D8*E8+D9*E9+D10*E10+D11*E11+D12*E12+D13*E13+D14*E14+D15*E15+D16*E16+D17*E17+D18*E18+D19*E19+D20*E20+D21*E21+D23*E23+D24*E24+D25*E25+D26*E26+D27*E27+D28*E28+D29*E29+D30*E30+D31*E31+D32*E32+D33*E33+D34*E34+D35*E35+D36*E36+D37*E37+D38*E38+D39*E39+D41*E41+D42*E42+D43*E43+D44*E44+D45*E45+D46*E46+D47*E47+D48*E48+D49*E49)/E51</f>
        <v>275644.91933139536</v>
      </c>
      <c r="E51" s="88">
        <f>E50+E40+E22</f>
        <v>2752</v>
      </c>
      <c r="F51" s="86" t="s">
        <v>147</v>
      </c>
      <c r="G51" s="87" t="s">
        <v>147</v>
      </c>
    </row>
    <row r="52" spans="1:7">
      <c r="A52" s="80" t="s">
        <v>76</v>
      </c>
      <c r="B52" s="86">
        <v>244900</v>
      </c>
      <c r="C52" s="88">
        <v>2931</v>
      </c>
      <c r="D52" s="86">
        <v>234900</v>
      </c>
      <c r="E52" s="88">
        <v>2556</v>
      </c>
      <c r="F52" s="86">
        <v>325000</v>
      </c>
      <c r="G52" s="87">
        <v>375</v>
      </c>
    </row>
    <row r="53" spans="1:7">
      <c r="A53" s="80" t="s">
        <v>54</v>
      </c>
      <c r="B53" s="86">
        <v>286500</v>
      </c>
      <c r="C53" s="85">
        <v>2172</v>
      </c>
      <c r="D53" s="86">
        <v>276000</v>
      </c>
      <c r="E53" s="85">
        <v>1789</v>
      </c>
      <c r="F53" s="86">
        <v>347000</v>
      </c>
      <c r="G53" s="87">
        <v>383</v>
      </c>
    </row>
    <row r="54" spans="1:7">
      <c r="A54" s="80" t="s">
        <v>84</v>
      </c>
      <c r="B54" s="86">
        <v>240200</v>
      </c>
      <c r="C54" s="85">
        <v>8617</v>
      </c>
      <c r="D54" s="86">
        <v>234000</v>
      </c>
      <c r="E54" s="85">
        <v>7453</v>
      </c>
      <c r="F54" s="86">
        <v>295500</v>
      </c>
      <c r="G54" s="87">
        <v>1164</v>
      </c>
    </row>
  </sheetData>
  <mergeCells count="3">
    <mergeCell ref="B4:C4"/>
    <mergeCell ref="D4:E4"/>
    <mergeCell ref="F4:G4"/>
  </mergeCells>
  <phoneticPr fontId="44" type="noConversion"/>
  <pageMargins left="0.7" right="0.7" top="0.75" bottom="0.75" header="0.3" footer="0.3"/>
  <pageSetup orientation="portrait" horizontalDpi="4294967293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3"/>
  <sheetViews>
    <sheetView workbookViewId="0">
      <selection activeCell="B7" sqref="B7"/>
    </sheetView>
  </sheetViews>
  <sheetFormatPr baseColWidth="10" defaultColWidth="8.83203125" defaultRowHeight="13"/>
  <cols>
    <col min="1" max="1" width="19" bestFit="1" customWidth="1"/>
    <col min="2" max="2" width="10.1640625" style="65" bestFit="1" customWidth="1"/>
    <col min="3" max="3" width="8.83203125" style="63"/>
    <col min="4" max="4" width="10.1640625" style="65" bestFit="1" customWidth="1"/>
    <col min="5" max="5" width="8.83203125" style="63"/>
    <col min="6" max="6" width="8.83203125" style="65"/>
    <col min="7" max="7" width="8.83203125" style="63"/>
  </cols>
  <sheetData>
    <row r="1" spans="1:8">
      <c r="A1" s="72" t="s">
        <v>104</v>
      </c>
      <c r="B1" s="949"/>
      <c r="C1" s="949"/>
      <c r="D1" s="949"/>
      <c r="E1" s="949"/>
      <c r="F1" s="949"/>
      <c r="G1" s="949"/>
      <c r="H1" s="949"/>
    </row>
    <row r="2" spans="1:8">
      <c r="A2" s="72" t="s">
        <v>102</v>
      </c>
    </row>
    <row r="4" spans="1:8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8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8">
      <c r="A6" s="1" t="s">
        <v>3</v>
      </c>
      <c r="B6" s="65">
        <v>395000</v>
      </c>
      <c r="C6" s="63">
        <v>29</v>
      </c>
      <c r="D6" s="65">
        <v>323000</v>
      </c>
      <c r="E6" s="63">
        <v>12</v>
      </c>
      <c r="F6" s="65">
        <v>399900</v>
      </c>
      <c r="G6" s="89">
        <v>17</v>
      </c>
    </row>
    <row r="7" spans="1:8">
      <c r="A7" s="1" t="s">
        <v>29</v>
      </c>
      <c r="B7" s="65">
        <v>280000</v>
      </c>
      <c r="C7" s="63">
        <v>140</v>
      </c>
      <c r="D7" s="65">
        <v>252000</v>
      </c>
      <c r="E7" s="63">
        <v>112</v>
      </c>
      <c r="F7" s="65">
        <v>324000</v>
      </c>
      <c r="G7" s="89">
        <v>28</v>
      </c>
    </row>
    <row r="8" spans="1:8">
      <c r="A8" s="1" t="s">
        <v>32</v>
      </c>
      <c r="B8" s="65">
        <v>335000</v>
      </c>
      <c r="C8" s="63">
        <v>42</v>
      </c>
      <c r="D8" s="65">
        <v>305000</v>
      </c>
      <c r="E8" s="63">
        <v>31</v>
      </c>
      <c r="F8" s="65">
        <v>479900</v>
      </c>
      <c r="G8" s="89">
        <v>11</v>
      </c>
    </row>
    <row r="9" spans="1:8">
      <c r="A9" s="1" t="s">
        <v>33</v>
      </c>
      <c r="B9" s="65">
        <v>310000</v>
      </c>
      <c r="C9" s="63">
        <v>168</v>
      </c>
      <c r="D9" s="65">
        <v>305000</v>
      </c>
      <c r="E9" s="63">
        <v>142</v>
      </c>
      <c r="F9" s="65">
        <v>315000</v>
      </c>
      <c r="G9" s="89">
        <v>26</v>
      </c>
    </row>
    <row r="10" spans="1:8">
      <c r="A10" s="1" t="s">
        <v>34</v>
      </c>
      <c r="B10" s="65">
        <v>531500</v>
      </c>
      <c r="C10" s="63">
        <v>24</v>
      </c>
      <c r="D10" s="65">
        <v>430000</v>
      </c>
      <c r="E10" s="63">
        <v>21</v>
      </c>
      <c r="F10" s="65">
        <v>805000</v>
      </c>
      <c r="G10" s="89">
        <v>3</v>
      </c>
    </row>
    <row r="11" spans="1:8">
      <c r="A11" s="1" t="s">
        <v>7</v>
      </c>
      <c r="B11" s="65">
        <v>381000</v>
      </c>
      <c r="C11" s="63">
        <v>13</v>
      </c>
      <c r="D11" s="65">
        <v>360000</v>
      </c>
      <c r="E11" s="63">
        <v>8</v>
      </c>
      <c r="F11" s="65">
        <v>670000</v>
      </c>
      <c r="G11" s="89">
        <v>5</v>
      </c>
    </row>
    <row r="12" spans="1:8">
      <c r="A12" s="1" t="s">
        <v>36</v>
      </c>
      <c r="B12" s="65">
        <v>1070000</v>
      </c>
      <c r="C12" s="63">
        <v>10</v>
      </c>
      <c r="D12" s="65">
        <v>1185000</v>
      </c>
      <c r="E12" s="63">
        <v>9</v>
      </c>
      <c r="F12" s="65" t="e">
        <v>#N/A</v>
      </c>
      <c r="G12" s="89">
        <v>1</v>
      </c>
    </row>
    <row r="13" spans="1:8">
      <c r="A13" s="1" t="s">
        <v>9</v>
      </c>
      <c r="B13" s="65">
        <v>470000</v>
      </c>
      <c r="C13" s="63">
        <v>14</v>
      </c>
      <c r="D13" s="65">
        <v>395000</v>
      </c>
      <c r="E13" s="63">
        <v>12</v>
      </c>
      <c r="F13" s="65">
        <v>490000</v>
      </c>
      <c r="G13" s="89">
        <v>2</v>
      </c>
    </row>
    <row r="14" spans="1:8">
      <c r="A14" s="1" t="s">
        <v>37</v>
      </c>
      <c r="B14" s="65">
        <v>379500</v>
      </c>
      <c r="C14" s="63">
        <v>4</v>
      </c>
      <c r="D14" s="65">
        <v>419000</v>
      </c>
      <c r="E14" s="63">
        <v>3</v>
      </c>
      <c r="F14" s="65" t="e">
        <v>#N/A</v>
      </c>
      <c r="G14" s="89">
        <v>1</v>
      </c>
    </row>
    <row r="15" spans="1:8">
      <c r="A15" s="1" t="s">
        <v>10</v>
      </c>
      <c r="B15" s="65">
        <v>283000</v>
      </c>
      <c r="C15" s="63">
        <v>93</v>
      </c>
      <c r="D15" s="65">
        <v>279000</v>
      </c>
      <c r="E15" s="63">
        <v>80</v>
      </c>
      <c r="F15" s="65">
        <v>300181</v>
      </c>
      <c r="G15" s="89">
        <v>13</v>
      </c>
    </row>
    <row r="16" spans="1:8">
      <c r="A16" s="1" t="s">
        <v>11</v>
      </c>
      <c r="B16" s="65">
        <v>550000</v>
      </c>
      <c r="C16" s="63">
        <v>35</v>
      </c>
      <c r="D16" s="65">
        <v>550000</v>
      </c>
      <c r="E16" s="63">
        <v>35</v>
      </c>
      <c r="F16" s="65" t="e">
        <v>#N/A</v>
      </c>
      <c r="G16" s="89" t="e">
        <v>#N/A</v>
      </c>
    </row>
    <row r="17" spans="1:7">
      <c r="A17" s="1" t="s">
        <v>43</v>
      </c>
      <c r="B17" s="65">
        <v>318000</v>
      </c>
      <c r="C17" s="63">
        <v>241</v>
      </c>
      <c r="D17" s="65">
        <v>318000</v>
      </c>
      <c r="E17" s="63">
        <v>209</v>
      </c>
      <c r="F17" s="65">
        <v>350000</v>
      </c>
      <c r="G17" s="89">
        <v>32</v>
      </c>
    </row>
    <row r="18" spans="1:7">
      <c r="A18" s="1" t="s">
        <v>12</v>
      </c>
      <c r="B18" s="65">
        <v>547500</v>
      </c>
      <c r="C18" s="63">
        <v>44</v>
      </c>
      <c r="D18" s="65">
        <v>547500</v>
      </c>
      <c r="E18" s="63">
        <v>40</v>
      </c>
      <c r="F18" s="65">
        <v>515000</v>
      </c>
      <c r="G18" s="89">
        <v>4</v>
      </c>
    </row>
    <row r="19" spans="1:7">
      <c r="A19" s="1" t="s">
        <v>47</v>
      </c>
      <c r="B19" s="65">
        <v>299900</v>
      </c>
      <c r="C19" s="63">
        <v>42</v>
      </c>
      <c r="D19" s="65">
        <v>280000</v>
      </c>
      <c r="E19" s="63">
        <v>32</v>
      </c>
      <c r="F19" s="65">
        <v>320000</v>
      </c>
      <c r="G19" s="89">
        <v>10</v>
      </c>
    </row>
    <row r="20" spans="1:7">
      <c r="A20" s="1" t="s">
        <v>13</v>
      </c>
      <c r="B20" s="65">
        <v>424933</v>
      </c>
      <c r="C20" s="63">
        <v>3</v>
      </c>
      <c r="D20" s="65">
        <v>424933</v>
      </c>
      <c r="E20" s="63">
        <v>3</v>
      </c>
      <c r="F20" s="65" t="e">
        <v>#N/A</v>
      </c>
      <c r="G20" s="89" t="e">
        <v>#N/A</v>
      </c>
    </row>
    <row r="21" spans="1:7">
      <c r="A21" s="1" t="s">
        <v>14</v>
      </c>
      <c r="B21" s="65">
        <v>381900</v>
      </c>
      <c r="C21" s="63">
        <v>120</v>
      </c>
      <c r="D21" s="65">
        <v>349000</v>
      </c>
      <c r="E21" s="63">
        <v>91</v>
      </c>
      <c r="F21" s="65">
        <v>435640</v>
      </c>
      <c r="G21" s="89">
        <v>29</v>
      </c>
    </row>
    <row r="22" spans="1:7">
      <c r="A22" s="56" t="s">
        <v>48</v>
      </c>
      <c r="B22" s="77">
        <f>(B6*C6+B7*C7+B8*C8+B9*C9+B10*C10+B11*C11+B12*C12+B13*C13+B14*C14+B15*C15+B16*C16+B17*C17+B18*C18+B19*C19+B20*C20+B21*C21)/C22</f>
        <v>351572.99315068492</v>
      </c>
      <c r="C22" s="78">
        <f>SUM(C6:C21)</f>
        <v>1022</v>
      </c>
      <c r="D22" s="77">
        <f>(D6*E6+D7*E7+D8*E8+D9*E9+D10*E10+D11*E11+D12*E12+D13*E13+D14*E14+D15*E15+D16*E16+D17*E17+D18*E18+D19*E19+D20*E20+D21*E21)/E22</f>
        <v>339717.61785714288</v>
      </c>
      <c r="E22" s="78">
        <f>SUM(E6:E21)</f>
        <v>840</v>
      </c>
      <c r="F22" s="77" t="e">
        <f>(F6*G6+F7*G7+F8*G8+F9*G9+F10*G10+F11*G11+F12*G12+F13*G13+F14*G14+F15*G15+F16*G16+F17*G17+F18*G18+F19*G19+F20*G20+F21*G21)/G22</f>
        <v>#N/A</v>
      </c>
      <c r="G22" s="79" t="e">
        <f>SUM(G6:G21)</f>
        <v>#N/A</v>
      </c>
    </row>
    <row r="23" spans="1:7">
      <c r="A23" s="1" t="s">
        <v>19</v>
      </c>
      <c r="B23" s="65">
        <v>325000</v>
      </c>
      <c r="C23" s="63">
        <v>63</v>
      </c>
      <c r="D23" s="65">
        <v>325000</v>
      </c>
      <c r="E23" s="63">
        <v>56</v>
      </c>
      <c r="F23" s="65">
        <v>329000</v>
      </c>
      <c r="G23" s="89">
        <v>7</v>
      </c>
    </row>
    <row r="24" spans="1:7">
      <c r="A24" s="1" t="s">
        <v>22</v>
      </c>
      <c r="B24" s="65">
        <v>345000</v>
      </c>
      <c r="C24" s="63">
        <v>31</v>
      </c>
      <c r="D24" s="65">
        <v>330000</v>
      </c>
      <c r="E24" s="63">
        <v>27</v>
      </c>
      <c r="F24" s="65">
        <v>450000</v>
      </c>
      <c r="G24" s="89">
        <v>4</v>
      </c>
    </row>
    <row r="25" spans="1:7">
      <c r="A25" s="1" t="s">
        <v>25</v>
      </c>
      <c r="B25" s="65">
        <v>394000</v>
      </c>
      <c r="C25" s="63">
        <v>48</v>
      </c>
      <c r="D25" s="65">
        <v>387000</v>
      </c>
      <c r="E25" s="63">
        <v>35</v>
      </c>
      <c r="F25" s="65">
        <v>499900</v>
      </c>
      <c r="G25" s="89">
        <v>13</v>
      </c>
    </row>
    <row r="26" spans="1:7">
      <c r="A26" s="1" t="s">
        <v>26</v>
      </c>
      <c r="B26" s="65">
        <v>275000</v>
      </c>
      <c r="C26" s="63">
        <v>33</v>
      </c>
      <c r="D26" s="65">
        <v>274900</v>
      </c>
      <c r="E26" s="63">
        <v>27</v>
      </c>
      <c r="F26" s="65">
        <v>299900</v>
      </c>
      <c r="G26" s="89">
        <v>6</v>
      </c>
    </row>
    <row r="27" spans="1:7">
      <c r="A27" s="1" t="s">
        <v>1</v>
      </c>
      <c r="B27" s="65">
        <v>342000</v>
      </c>
      <c r="C27" s="63">
        <v>59</v>
      </c>
      <c r="D27" s="65">
        <v>331000</v>
      </c>
      <c r="E27" s="63">
        <v>52</v>
      </c>
      <c r="F27" s="65">
        <v>395000</v>
      </c>
      <c r="G27" s="89">
        <v>7</v>
      </c>
    </row>
    <row r="28" spans="1:7">
      <c r="A28" s="1" t="s">
        <v>2</v>
      </c>
      <c r="B28" s="65">
        <v>285000</v>
      </c>
      <c r="C28" s="63">
        <v>26</v>
      </c>
      <c r="D28" s="65">
        <v>279900</v>
      </c>
      <c r="E28" s="63">
        <v>24</v>
      </c>
      <c r="F28" s="65">
        <v>329900</v>
      </c>
      <c r="G28" s="89">
        <v>2</v>
      </c>
    </row>
    <row r="29" spans="1:7">
      <c r="A29" s="1" t="s">
        <v>27</v>
      </c>
      <c r="B29" s="65">
        <v>306500</v>
      </c>
      <c r="C29" s="63">
        <v>44</v>
      </c>
      <c r="D29" s="65">
        <v>305000</v>
      </c>
      <c r="E29" s="63">
        <v>37</v>
      </c>
      <c r="F29" s="65">
        <v>375000</v>
      </c>
      <c r="G29" s="89">
        <v>7</v>
      </c>
    </row>
    <row r="30" spans="1:7">
      <c r="A30" s="1" t="s">
        <v>4</v>
      </c>
      <c r="B30" s="65">
        <v>266000</v>
      </c>
      <c r="C30" s="63">
        <v>90</v>
      </c>
      <c r="D30" s="65">
        <v>253500</v>
      </c>
      <c r="E30" s="63">
        <v>62</v>
      </c>
      <c r="F30" s="65">
        <v>314000</v>
      </c>
      <c r="G30" s="89">
        <v>28</v>
      </c>
    </row>
    <row r="31" spans="1:7">
      <c r="A31" s="1" t="s">
        <v>5</v>
      </c>
      <c r="B31" s="65">
        <v>311000</v>
      </c>
      <c r="C31" s="63">
        <v>39</v>
      </c>
      <c r="D31" s="65">
        <v>311000</v>
      </c>
      <c r="E31" s="63">
        <v>35</v>
      </c>
      <c r="F31" s="65">
        <v>303000</v>
      </c>
      <c r="G31" s="89">
        <v>4</v>
      </c>
    </row>
    <row r="32" spans="1:7">
      <c r="A32" s="1" t="s">
        <v>6</v>
      </c>
      <c r="B32" s="65">
        <v>268634</v>
      </c>
      <c r="C32" s="63">
        <v>76</v>
      </c>
      <c r="D32" s="65">
        <v>310900</v>
      </c>
      <c r="E32" s="63">
        <v>49</v>
      </c>
      <c r="F32" s="65">
        <v>255400</v>
      </c>
      <c r="G32" s="89">
        <v>27</v>
      </c>
    </row>
    <row r="33" spans="1:7">
      <c r="A33" s="1" t="s">
        <v>35</v>
      </c>
      <c r="B33" s="65">
        <v>305000</v>
      </c>
      <c r="C33" s="63">
        <v>60</v>
      </c>
      <c r="D33" s="65">
        <v>307000</v>
      </c>
      <c r="E33" s="63">
        <v>55</v>
      </c>
      <c r="F33" s="65">
        <v>283400</v>
      </c>
      <c r="G33" s="89">
        <v>5</v>
      </c>
    </row>
    <row r="34" spans="1:7">
      <c r="A34" s="1" t="s">
        <v>39</v>
      </c>
      <c r="B34" s="65">
        <v>300000</v>
      </c>
      <c r="C34" s="63">
        <v>40</v>
      </c>
      <c r="D34" s="65">
        <v>291000</v>
      </c>
      <c r="E34" s="63">
        <v>28</v>
      </c>
      <c r="F34" s="65">
        <v>410000</v>
      </c>
      <c r="G34" s="89">
        <v>12</v>
      </c>
    </row>
    <row r="35" spans="1:7">
      <c r="A35" s="1" t="s">
        <v>40</v>
      </c>
      <c r="B35" s="65">
        <v>282000</v>
      </c>
      <c r="C35" s="63">
        <v>68</v>
      </c>
      <c r="D35" s="65">
        <v>250000</v>
      </c>
      <c r="E35" s="63">
        <v>45</v>
      </c>
      <c r="F35" s="65">
        <v>295000</v>
      </c>
      <c r="G35" s="89">
        <v>23</v>
      </c>
    </row>
    <row r="36" spans="1:7">
      <c r="A36" s="1" t="s">
        <v>41</v>
      </c>
      <c r="B36" s="65">
        <v>295000</v>
      </c>
      <c r="C36" s="63">
        <v>46</v>
      </c>
      <c r="D36" s="65">
        <v>292000</v>
      </c>
      <c r="E36" s="63">
        <v>35</v>
      </c>
      <c r="F36" s="65">
        <v>333000</v>
      </c>
      <c r="G36" s="89">
        <v>11</v>
      </c>
    </row>
    <row r="37" spans="1:7">
      <c r="A37" s="1" t="s">
        <v>42</v>
      </c>
      <c r="B37" s="65">
        <v>240000</v>
      </c>
      <c r="C37" s="63">
        <v>51</v>
      </c>
      <c r="D37" s="65">
        <v>215000</v>
      </c>
      <c r="E37" s="63">
        <v>46</v>
      </c>
      <c r="F37" s="65">
        <v>304000</v>
      </c>
      <c r="G37" s="89">
        <v>5</v>
      </c>
    </row>
    <row r="38" spans="1:7">
      <c r="A38" s="1" t="s">
        <v>44</v>
      </c>
      <c r="B38" s="65">
        <v>234900</v>
      </c>
      <c r="C38" s="63">
        <v>101</v>
      </c>
      <c r="D38" s="65">
        <v>225000</v>
      </c>
      <c r="E38" s="63">
        <v>66</v>
      </c>
      <c r="F38" s="65">
        <v>239900</v>
      </c>
      <c r="G38" s="89">
        <v>35</v>
      </c>
    </row>
    <row r="39" spans="1:7">
      <c r="A39" s="1" t="s">
        <v>46</v>
      </c>
      <c r="B39" s="65">
        <v>275000</v>
      </c>
      <c r="C39" s="63">
        <v>55</v>
      </c>
      <c r="D39" s="65">
        <v>270000</v>
      </c>
      <c r="E39" s="63">
        <v>40</v>
      </c>
      <c r="F39" s="65">
        <v>344702</v>
      </c>
      <c r="G39" s="89">
        <v>15</v>
      </c>
    </row>
    <row r="40" spans="1:7">
      <c r="A40" s="56" t="s">
        <v>50</v>
      </c>
      <c r="B40" s="77">
        <f>(B23*C23+B24*C24+B25*C25+B26*C26+B27*C27+B28*C28+B29*C29+B30*C30+B31*C31+B32*C32+B33*C33+B34*C34+B35*C35+B36*C36+B37*C37+B38*C38+B39*C39)/C40</f>
        <v>291238.8</v>
      </c>
      <c r="C40" s="78">
        <f>SUM(C23:C39)</f>
        <v>930</v>
      </c>
      <c r="D40" s="77">
        <f>(D23*E23+D24*E24+D25*E25+D26*E26+D27*E27+D28*E28+D29*E29+D30*E30+D31*E31+D32*E32+D33*E33+D34*E34+D35*E35+D36*E36+D37*E37+D38*E38+D39*E39)/E40</f>
        <v>288137.69123783032</v>
      </c>
      <c r="E40" s="78">
        <f>SUM(E23:E39)</f>
        <v>719</v>
      </c>
      <c r="F40" s="77">
        <f>(F23*G23+F24*G24+F25*G25+F26*G26+F27*G27+F28*G28+F29*G29+F30*G30+F31*G31+F32*G32+F33*G33+F34*G34+F35*G35+F36*G36+F37*G37+F38*G38+F39*G39)/G40</f>
        <v>318591.13744075829</v>
      </c>
      <c r="G40" s="79">
        <f>SUM(G23:G39)</f>
        <v>211</v>
      </c>
    </row>
    <row r="41" spans="1:7">
      <c r="A41" s="1" t="s">
        <v>28</v>
      </c>
      <c r="B41" s="65">
        <v>227900</v>
      </c>
      <c r="C41" s="63">
        <v>276</v>
      </c>
      <c r="D41" s="65">
        <v>230000</v>
      </c>
      <c r="E41" s="63">
        <v>237</v>
      </c>
      <c r="F41" s="65">
        <v>216400</v>
      </c>
      <c r="G41" s="89">
        <v>39</v>
      </c>
    </row>
    <row r="42" spans="1:7">
      <c r="A42" s="1" t="s">
        <v>120</v>
      </c>
      <c r="B42" s="65">
        <v>272000</v>
      </c>
      <c r="C42" s="63">
        <v>260</v>
      </c>
      <c r="D42" s="65">
        <v>265000</v>
      </c>
      <c r="E42" s="63">
        <v>194</v>
      </c>
      <c r="F42" s="65">
        <v>308400</v>
      </c>
      <c r="G42" s="89">
        <v>66</v>
      </c>
    </row>
    <row r="43" spans="1:7">
      <c r="A43" s="1" t="s">
        <v>121</v>
      </c>
      <c r="B43" s="65">
        <v>300000</v>
      </c>
      <c r="C43" s="63">
        <v>99</v>
      </c>
      <c r="D43" s="65">
        <v>305000</v>
      </c>
      <c r="E43" s="63">
        <v>57</v>
      </c>
      <c r="F43" s="65">
        <v>286500</v>
      </c>
      <c r="G43" s="89">
        <v>42</v>
      </c>
    </row>
    <row r="44" spans="1:7">
      <c r="A44" s="1" t="s">
        <v>8</v>
      </c>
      <c r="B44" s="65">
        <v>285000</v>
      </c>
      <c r="C44" s="63">
        <v>299</v>
      </c>
      <c r="D44" s="65">
        <v>270000</v>
      </c>
      <c r="E44" s="63">
        <v>223</v>
      </c>
      <c r="F44" s="65">
        <v>332900</v>
      </c>
      <c r="G44" s="89">
        <v>76</v>
      </c>
    </row>
    <row r="45" spans="1:7">
      <c r="A45" s="1" t="s">
        <v>122</v>
      </c>
      <c r="B45" s="65">
        <v>244900</v>
      </c>
      <c r="C45" s="63">
        <v>357</v>
      </c>
      <c r="D45" s="65">
        <v>239900</v>
      </c>
      <c r="E45" s="63">
        <v>325</v>
      </c>
      <c r="F45" s="65">
        <v>299933</v>
      </c>
      <c r="G45" s="89">
        <v>32</v>
      </c>
    </row>
    <row r="46" spans="1:7">
      <c r="A46" s="1" t="s">
        <v>123</v>
      </c>
      <c r="B46" s="65">
        <v>259900</v>
      </c>
      <c r="C46" s="63">
        <v>713</v>
      </c>
      <c r="D46" s="65">
        <v>247533</v>
      </c>
      <c r="E46" s="63">
        <v>633</v>
      </c>
      <c r="F46" s="65">
        <v>384933</v>
      </c>
      <c r="G46" s="89">
        <v>80</v>
      </c>
    </row>
    <row r="47" spans="1:7">
      <c r="A47" s="1" t="s">
        <v>124</v>
      </c>
      <c r="B47" s="65">
        <v>390000</v>
      </c>
      <c r="C47" s="63">
        <v>92</v>
      </c>
      <c r="D47" s="65">
        <v>370000</v>
      </c>
      <c r="E47" s="63">
        <v>70</v>
      </c>
      <c r="F47" s="65">
        <v>464900</v>
      </c>
      <c r="G47" s="89">
        <v>22</v>
      </c>
    </row>
    <row r="48" spans="1:7">
      <c r="A48" s="1" t="s">
        <v>45</v>
      </c>
      <c r="B48" s="65">
        <v>284000</v>
      </c>
      <c r="C48" s="63">
        <v>206</v>
      </c>
      <c r="D48" s="65">
        <v>279000</v>
      </c>
      <c r="E48" s="63">
        <v>177</v>
      </c>
      <c r="F48" s="65">
        <v>339900</v>
      </c>
      <c r="G48" s="89">
        <v>29</v>
      </c>
    </row>
    <row r="49" spans="1:7">
      <c r="A49" s="1" t="s">
        <v>15</v>
      </c>
      <c r="B49" s="65">
        <v>425000</v>
      </c>
      <c r="C49" s="63">
        <v>154</v>
      </c>
      <c r="D49" s="65">
        <v>380000</v>
      </c>
      <c r="E49" s="63">
        <v>105</v>
      </c>
      <c r="F49" s="65">
        <v>529734</v>
      </c>
      <c r="G49" s="89">
        <v>49</v>
      </c>
    </row>
    <row r="50" spans="1:7">
      <c r="A50" s="56" t="s">
        <v>52</v>
      </c>
      <c r="B50" s="77">
        <f>(B41*C41+B42*C42+B43*C43+B44*C44+B45*C45+B46*C46+B47*C47+B48*C48+B49*C49)/C50</f>
        <v>277323.85993485345</v>
      </c>
      <c r="C50" s="78">
        <f>SUM(C41:C49)</f>
        <v>2456</v>
      </c>
      <c r="D50" s="77">
        <f>(D41*E41+D42*E42+D43*E43+D44*E44+D45*E45+D46*E46+D47*E47+D48*E48+D49*E49)/E50</f>
        <v>263905.93221177632</v>
      </c>
      <c r="E50" s="78">
        <f>SUM(E41:E49)</f>
        <v>2021</v>
      </c>
      <c r="F50" s="77">
        <f>(F41*G41+F42*G42+F43*G43+F44*G44+F45*G45+F46*G46+F47*G47+F48*G48+F49*G49)/G50</f>
        <v>350716.69425287354</v>
      </c>
      <c r="G50" s="79">
        <f>SUM(G41:G49)</f>
        <v>435</v>
      </c>
    </row>
    <row r="51" spans="1:7">
      <c r="A51" s="80" t="s">
        <v>76</v>
      </c>
      <c r="B51" s="86">
        <v>265000</v>
      </c>
      <c r="C51" s="88">
        <v>3712</v>
      </c>
      <c r="D51" s="86">
        <v>255000</v>
      </c>
      <c r="E51" s="88">
        <v>3140</v>
      </c>
      <c r="F51" s="86">
        <v>322400</v>
      </c>
      <c r="G51" s="87">
        <v>572</v>
      </c>
    </row>
    <row r="52" spans="1:7">
      <c r="A52" s="80" t="s">
        <v>54</v>
      </c>
      <c r="B52" s="86">
        <v>300000</v>
      </c>
      <c r="C52" s="85">
        <v>2887</v>
      </c>
      <c r="D52" s="86">
        <v>290000</v>
      </c>
      <c r="E52" s="85">
        <v>2301</v>
      </c>
      <c r="F52" s="86">
        <v>338000</v>
      </c>
      <c r="G52" s="87">
        <v>586</v>
      </c>
    </row>
    <row r="53" spans="1:7">
      <c r="A53" s="80" t="s">
        <v>84</v>
      </c>
      <c r="B53" s="86">
        <v>252500</v>
      </c>
      <c r="C53" s="88">
        <v>11777</v>
      </c>
      <c r="D53" s="86">
        <v>245000</v>
      </c>
      <c r="E53" s="85">
        <v>9838</v>
      </c>
      <c r="F53" s="86">
        <v>300000</v>
      </c>
      <c r="G53" s="87">
        <v>1939</v>
      </c>
    </row>
  </sheetData>
  <mergeCells count="4">
    <mergeCell ref="B4:C4"/>
    <mergeCell ref="D4:E4"/>
    <mergeCell ref="F4:G4"/>
    <mergeCell ref="B1:H1"/>
  </mergeCells>
  <phoneticPr fontId="44" type="noConversion"/>
  <pageMargins left="0.7" right="0.7" top="0.75" bottom="0.75" header="0.3" footer="0.3"/>
  <pageSetup orientation="portrait" horizontalDpi="4294967293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53"/>
  <sheetViews>
    <sheetView topLeftCell="A23" workbookViewId="0">
      <selection activeCell="B7" sqref="B7"/>
    </sheetView>
  </sheetViews>
  <sheetFormatPr baseColWidth="10" defaultColWidth="8.83203125" defaultRowHeight="13"/>
  <cols>
    <col min="1" max="1" width="19" bestFit="1" customWidth="1"/>
    <col min="2" max="2" width="11.1640625" style="65" bestFit="1" customWidth="1"/>
    <col min="3" max="3" width="8.83203125" style="63"/>
    <col min="4" max="4" width="8.83203125" style="65"/>
    <col min="5" max="5" width="8.83203125" style="63"/>
    <col min="6" max="6" width="8.83203125" style="65"/>
    <col min="7" max="7" width="8.83203125" style="63"/>
  </cols>
  <sheetData>
    <row r="1" spans="1:8">
      <c r="A1" s="72" t="s">
        <v>105</v>
      </c>
      <c r="B1" s="949"/>
      <c r="C1" s="949"/>
      <c r="D1" s="949"/>
      <c r="E1" s="949"/>
      <c r="F1" s="949"/>
      <c r="G1" s="949"/>
      <c r="H1" s="949"/>
    </row>
    <row r="2" spans="1:8">
      <c r="A2" s="72" t="s">
        <v>102</v>
      </c>
    </row>
    <row r="4" spans="1:8">
      <c r="A4" s="153"/>
      <c r="B4" s="926" t="s">
        <v>67</v>
      </c>
      <c r="C4" s="927"/>
      <c r="D4" s="926" t="s">
        <v>68</v>
      </c>
      <c r="E4" s="927"/>
      <c r="F4" s="926" t="s">
        <v>69</v>
      </c>
      <c r="G4" s="927"/>
    </row>
    <row r="5" spans="1:8" ht="42">
      <c r="A5" s="154" t="s">
        <v>16</v>
      </c>
      <c r="B5" s="64" t="s">
        <v>95</v>
      </c>
      <c r="C5" s="66" t="s">
        <v>96</v>
      </c>
      <c r="D5" s="64" t="s">
        <v>95</v>
      </c>
      <c r="E5" s="66" t="s">
        <v>96</v>
      </c>
      <c r="F5" s="64" t="s">
        <v>95</v>
      </c>
      <c r="G5" s="66" t="s">
        <v>96</v>
      </c>
    </row>
    <row r="6" spans="1:8">
      <c r="A6" s="1" t="s">
        <v>3</v>
      </c>
      <c r="B6" s="65">
        <v>379900</v>
      </c>
      <c r="C6" s="63">
        <v>22</v>
      </c>
      <c r="D6" s="65">
        <v>375000</v>
      </c>
      <c r="E6" s="63">
        <v>9</v>
      </c>
      <c r="F6" s="65">
        <v>379900</v>
      </c>
      <c r="G6" s="89">
        <v>13</v>
      </c>
    </row>
    <row r="7" spans="1:8">
      <c r="A7" s="1" t="s">
        <v>29</v>
      </c>
      <c r="B7" s="65">
        <v>285000</v>
      </c>
      <c r="C7" s="63">
        <v>178</v>
      </c>
      <c r="D7" s="65">
        <v>275000</v>
      </c>
      <c r="E7" s="63">
        <v>140</v>
      </c>
      <c r="F7" s="65">
        <v>315984</v>
      </c>
      <c r="G7" s="89">
        <v>38</v>
      </c>
    </row>
    <row r="8" spans="1:8">
      <c r="A8" s="1" t="s">
        <v>32</v>
      </c>
      <c r="B8" s="65">
        <v>350000</v>
      </c>
      <c r="C8" s="63">
        <v>60</v>
      </c>
      <c r="D8" s="65">
        <v>320000</v>
      </c>
      <c r="E8" s="63">
        <v>47</v>
      </c>
      <c r="F8" s="65">
        <v>630000</v>
      </c>
      <c r="G8" s="89">
        <v>13</v>
      </c>
    </row>
    <row r="9" spans="1:8">
      <c r="A9" s="1" t="s">
        <v>33</v>
      </c>
      <c r="B9" s="65">
        <v>325000</v>
      </c>
      <c r="C9" s="63">
        <v>191</v>
      </c>
      <c r="D9" s="65">
        <v>320000</v>
      </c>
      <c r="E9" s="63">
        <v>168</v>
      </c>
      <c r="F9" s="65">
        <v>339900</v>
      </c>
      <c r="G9" s="89">
        <v>23</v>
      </c>
    </row>
    <row r="10" spans="1:8">
      <c r="A10" s="1" t="s">
        <v>34</v>
      </c>
      <c r="B10" s="65">
        <v>530000</v>
      </c>
      <c r="C10" s="63">
        <v>21</v>
      </c>
      <c r="D10" s="65">
        <v>397000</v>
      </c>
      <c r="E10" s="63">
        <v>17</v>
      </c>
      <c r="F10" s="65">
        <v>662290</v>
      </c>
      <c r="G10" s="89">
        <v>4</v>
      </c>
    </row>
    <row r="11" spans="1:8">
      <c r="A11" s="1" t="s">
        <v>7</v>
      </c>
      <c r="B11" s="65">
        <v>450000</v>
      </c>
      <c r="C11" s="63">
        <v>18</v>
      </c>
      <c r="D11" s="65">
        <v>435000</v>
      </c>
      <c r="E11" s="63">
        <v>15</v>
      </c>
      <c r="F11" s="65">
        <v>770600</v>
      </c>
      <c r="G11" s="89">
        <v>3</v>
      </c>
    </row>
    <row r="12" spans="1:8">
      <c r="A12" s="1" t="s">
        <v>36</v>
      </c>
      <c r="B12" s="65">
        <v>950000</v>
      </c>
      <c r="C12" s="63">
        <v>12</v>
      </c>
      <c r="D12" s="65">
        <v>950000</v>
      </c>
      <c r="E12" s="63">
        <v>11</v>
      </c>
      <c r="F12" s="65" t="e">
        <v>#N/A</v>
      </c>
      <c r="G12" s="89">
        <v>1</v>
      </c>
    </row>
    <row r="13" spans="1:8">
      <c r="A13" s="1" t="s">
        <v>9</v>
      </c>
      <c r="B13" s="65">
        <v>460000</v>
      </c>
      <c r="C13" s="63">
        <v>15</v>
      </c>
      <c r="D13" s="65">
        <v>445533</v>
      </c>
      <c r="E13" s="63">
        <v>13</v>
      </c>
      <c r="F13" s="65">
        <v>589400</v>
      </c>
      <c r="G13" s="89">
        <v>2</v>
      </c>
    </row>
    <row r="14" spans="1:8">
      <c r="A14" s="1" t="s">
        <v>37</v>
      </c>
      <c r="B14" s="65">
        <v>675000</v>
      </c>
      <c r="C14" s="63">
        <v>5</v>
      </c>
      <c r="D14" s="65">
        <v>675000</v>
      </c>
      <c r="E14" s="63">
        <v>5</v>
      </c>
      <c r="F14" s="65" t="e">
        <v>#N/A</v>
      </c>
      <c r="G14" s="89" t="e">
        <v>#N/A</v>
      </c>
    </row>
    <row r="15" spans="1:8">
      <c r="A15" s="1" t="s">
        <v>10</v>
      </c>
      <c r="B15" s="65">
        <v>270000</v>
      </c>
      <c r="C15" s="63">
        <v>105</v>
      </c>
      <c r="D15" s="65">
        <v>262500</v>
      </c>
      <c r="E15" s="63">
        <v>86</v>
      </c>
      <c r="F15" s="65">
        <v>294900</v>
      </c>
      <c r="G15" s="89">
        <v>19</v>
      </c>
    </row>
    <row r="16" spans="1:8">
      <c r="A16" s="1" t="s">
        <v>11</v>
      </c>
      <c r="B16" s="65">
        <v>424000</v>
      </c>
      <c r="C16" s="63">
        <v>29</v>
      </c>
      <c r="D16" s="65">
        <v>393000</v>
      </c>
      <c r="E16" s="63">
        <v>27</v>
      </c>
      <c r="F16" s="65">
        <v>760000</v>
      </c>
      <c r="G16" s="89">
        <v>2</v>
      </c>
    </row>
    <row r="17" spans="1:7">
      <c r="A17" s="1" t="s">
        <v>43</v>
      </c>
      <c r="B17" s="65">
        <v>300000</v>
      </c>
      <c r="C17" s="63">
        <v>253</v>
      </c>
      <c r="D17" s="65">
        <v>299000</v>
      </c>
      <c r="E17" s="63">
        <v>221</v>
      </c>
      <c r="F17" s="65">
        <v>325000</v>
      </c>
      <c r="G17" s="89">
        <v>32</v>
      </c>
    </row>
    <row r="18" spans="1:7">
      <c r="A18" s="1" t="s">
        <v>12</v>
      </c>
      <c r="B18" s="65">
        <v>645000</v>
      </c>
      <c r="C18" s="63">
        <v>32</v>
      </c>
      <c r="D18" s="65">
        <v>645000</v>
      </c>
      <c r="E18" s="63">
        <v>32</v>
      </c>
      <c r="F18" s="65" t="e">
        <v>#N/A</v>
      </c>
      <c r="G18" s="89" t="e">
        <v>#N/A</v>
      </c>
    </row>
    <row r="19" spans="1:7">
      <c r="A19" s="1" t="s">
        <v>47</v>
      </c>
      <c r="B19" s="65">
        <v>340650</v>
      </c>
      <c r="C19" s="63">
        <v>56</v>
      </c>
      <c r="D19" s="65">
        <v>309000</v>
      </c>
      <c r="E19" s="63">
        <v>25</v>
      </c>
      <c r="F19" s="65">
        <v>354275</v>
      </c>
      <c r="G19" s="89">
        <v>31</v>
      </c>
    </row>
    <row r="20" spans="1:7">
      <c r="A20" s="1" t="s">
        <v>13</v>
      </c>
      <c r="B20" s="65">
        <v>345000</v>
      </c>
      <c r="C20" s="63">
        <v>6</v>
      </c>
      <c r="D20" s="65">
        <v>345000</v>
      </c>
      <c r="E20" s="63">
        <v>6</v>
      </c>
      <c r="F20" s="65" t="e">
        <v>#N/A</v>
      </c>
      <c r="G20" s="89" t="e">
        <v>#N/A</v>
      </c>
    </row>
    <row r="21" spans="1:7">
      <c r="A21" s="1" t="s">
        <v>14</v>
      </c>
      <c r="B21" s="65">
        <v>378000</v>
      </c>
      <c r="C21" s="63">
        <v>122</v>
      </c>
      <c r="D21" s="65">
        <v>348900</v>
      </c>
      <c r="E21" s="63">
        <v>83</v>
      </c>
      <c r="F21" s="65">
        <v>481900</v>
      </c>
      <c r="G21" s="89">
        <v>39</v>
      </c>
    </row>
    <row r="22" spans="1:7" s="3" customFormat="1">
      <c r="A22" s="56" t="s">
        <v>48</v>
      </c>
      <c r="B22" s="77">
        <f>(B6*C6+B7*C7+B8*C8+B9*C9+B10*C10+B11*C11+B12*C12+B13*C13+B14*C14+B15*C15+B16*C16+B17*C17+B18*C18+B19*C19+B20*C20+B21*C21)/C22</f>
        <v>344458.84444444446</v>
      </c>
      <c r="C22" s="78">
        <f>SUM(C6:C21)</f>
        <v>1125</v>
      </c>
      <c r="D22" s="77">
        <f>(D6*E6+D7*E7+D8*E8+D9*E9+D10*E10+D11*E11+D12*E12+D13*E13+D14*E14+D15*E15+D16*E16+D17*E17+D18*E18+D19*E19+D20*E20+D21*E21)/E22</f>
        <v>333949.86629834253</v>
      </c>
      <c r="E22" s="78">
        <f>SUM(E6:E21)</f>
        <v>905</v>
      </c>
      <c r="F22" s="77" t="e">
        <f>(F6*G6+F7*G7+F8*G8+F9*G9+F10*G10+F11*G11+F12*G12+F13*G13+F14*G14+F15*G15+F16*G16+F17*G17+F18*G18+F19*G19+F20*G20+F21*G21)/G22</f>
        <v>#N/A</v>
      </c>
      <c r="G22" s="79" t="e">
        <f>SUM(G6:G21)</f>
        <v>#N/A</v>
      </c>
    </row>
    <row r="23" spans="1:7">
      <c r="A23" s="1" t="s">
        <v>19</v>
      </c>
      <c r="B23" s="65">
        <v>337000</v>
      </c>
      <c r="C23" s="63">
        <v>69</v>
      </c>
      <c r="D23" s="65">
        <v>335900</v>
      </c>
      <c r="E23" s="63">
        <v>65</v>
      </c>
      <c r="F23" s="65">
        <v>370000</v>
      </c>
      <c r="G23" s="89">
        <v>4</v>
      </c>
    </row>
    <row r="24" spans="1:7">
      <c r="A24" s="1" t="s">
        <v>22</v>
      </c>
      <c r="B24" s="65">
        <v>330000</v>
      </c>
      <c r="C24" s="63">
        <v>50</v>
      </c>
      <c r="D24" s="65">
        <v>281000</v>
      </c>
      <c r="E24" s="63">
        <v>39</v>
      </c>
      <c r="F24" s="65">
        <v>452000</v>
      </c>
      <c r="G24" s="89">
        <v>11</v>
      </c>
    </row>
    <row r="25" spans="1:7">
      <c r="A25" s="1" t="s">
        <v>25</v>
      </c>
      <c r="B25" s="65">
        <v>429900</v>
      </c>
      <c r="C25" s="63">
        <v>44</v>
      </c>
      <c r="D25" s="65">
        <v>347000</v>
      </c>
      <c r="E25" s="63">
        <v>26</v>
      </c>
      <c r="F25" s="65">
        <v>515400</v>
      </c>
      <c r="G25" s="89">
        <v>18</v>
      </c>
    </row>
    <row r="26" spans="1:7">
      <c r="A26" s="1" t="s">
        <v>26</v>
      </c>
      <c r="B26" s="65">
        <v>320000</v>
      </c>
      <c r="C26" s="63">
        <v>42</v>
      </c>
      <c r="D26" s="65">
        <v>309000</v>
      </c>
      <c r="E26" s="63">
        <v>34</v>
      </c>
      <c r="F26" s="65">
        <v>330000</v>
      </c>
      <c r="G26" s="89">
        <v>8</v>
      </c>
    </row>
    <row r="27" spans="1:7">
      <c r="A27" s="1" t="s">
        <v>1</v>
      </c>
      <c r="B27" s="65">
        <v>330000</v>
      </c>
      <c r="C27" s="63">
        <v>65</v>
      </c>
      <c r="D27" s="65">
        <v>333500</v>
      </c>
      <c r="E27" s="63">
        <v>58</v>
      </c>
      <c r="F27" s="65">
        <v>263000</v>
      </c>
      <c r="G27" s="89">
        <v>7</v>
      </c>
    </row>
    <row r="28" spans="1:7">
      <c r="A28" s="1" t="s">
        <v>2</v>
      </c>
      <c r="B28" s="65">
        <v>339900</v>
      </c>
      <c r="C28" s="63">
        <v>32</v>
      </c>
      <c r="D28" s="65">
        <v>339900</v>
      </c>
      <c r="E28" s="63">
        <v>29</v>
      </c>
      <c r="F28" s="65">
        <v>304900</v>
      </c>
      <c r="G28" s="89">
        <v>3</v>
      </c>
    </row>
    <row r="29" spans="1:7">
      <c r="A29" s="1" t="s">
        <v>27</v>
      </c>
      <c r="B29" s="65">
        <v>296900</v>
      </c>
      <c r="C29" s="63">
        <v>49</v>
      </c>
      <c r="D29" s="65">
        <v>296000</v>
      </c>
      <c r="E29" s="63">
        <v>37</v>
      </c>
      <c r="F29" s="65">
        <v>340000</v>
      </c>
      <c r="G29" s="89">
        <v>12</v>
      </c>
    </row>
    <row r="30" spans="1:7">
      <c r="A30" s="1" t="s">
        <v>4</v>
      </c>
      <c r="B30" s="65">
        <v>287900</v>
      </c>
      <c r="C30" s="63">
        <v>76</v>
      </c>
      <c r="D30" s="65">
        <v>266900</v>
      </c>
      <c r="E30" s="63">
        <v>45</v>
      </c>
      <c r="F30" s="65">
        <v>374579</v>
      </c>
      <c r="G30" s="89">
        <v>31</v>
      </c>
    </row>
    <row r="31" spans="1:7">
      <c r="A31" s="1" t="s">
        <v>5</v>
      </c>
      <c r="B31" s="65">
        <v>292000</v>
      </c>
      <c r="C31" s="63">
        <v>56</v>
      </c>
      <c r="D31" s="65">
        <v>289900</v>
      </c>
      <c r="E31" s="63">
        <v>37</v>
      </c>
      <c r="F31" s="65">
        <v>308000</v>
      </c>
      <c r="G31" s="89">
        <v>19</v>
      </c>
    </row>
    <row r="32" spans="1:7">
      <c r="A32" s="1" t="s">
        <v>6</v>
      </c>
      <c r="B32" s="65">
        <v>331024</v>
      </c>
      <c r="C32" s="63">
        <v>92</v>
      </c>
      <c r="D32" s="65">
        <v>331500</v>
      </c>
      <c r="E32" s="63">
        <v>71</v>
      </c>
      <c r="F32" s="65">
        <v>331024</v>
      </c>
      <c r="G32" s="89">
        <v>21</v>
      </c>
    </row>
    <row r="33" spans="1:7">
      <c r="A33" s="1" t="s">
        <v>35</v>
      </c>
      <c r="B33" s="65">
        <v>285000</v>
      </c>
      <c r="C33" s="63">
        <v>53</v>
      </c>
      <c r="D33" s="65">
        <v>280000</v>
      </c>
      <c r="E33" s="63">
        <v>45</v>
      </c>
      <c r="F33" s="65">
        <v>344000</v>
      </c>
      <c r="G33" s="89">
        <v>8</v>
      </c>
    </row>
    <row r="34" spans="1:7">
      <c r="A34" s="1" t="s">
        <v>39</v>
      </c>
      <c r="B34" s="65">
        <v>340000</v>
      </c>
      <c r="C34" s="63">
        <v>38</v>
      </c>
      <c r="D34" s="65">
        <v>310000</v>
      </c>
      <c r="E34" s="63">
        <v>25</v>
      </c>
      <c r="F34" s="65">
        <v>431000</v>
      </c>
      <c r="G34" s="89">
        <v>13</v>
      </c>
    </row>
    <row r="35" spans="1:7">
      <c r="A35" s="1" t="s">
        <v>40</v>
      </c>
      <c r="B35" s="65">
        <v>239900</v>
      </c>
      <c r="C35" s="63">
        <v>41</v>
      </c>
      <c r="D35" s="65">
        <v>243500</v>
      </c>
      <c r="E35" s="63">
        <v>36</v>
      </c>
      <c r="F35" s="65">
        <v>219900</v>
      </c>
      <c r="G35" s="89">
        <v>5</v>
      </c>
    </row>
    <row r="36" spans="1:7">
      <c r="A36" s="1" t="s">
        <v>41</v>
      </c>
      <c r="B36" s="65">
        <v>314900</v>
      </c>
      <c r="C36" s="63">
        <v>58</v>
      </c>
      <c r="D36" s="65">
        <v>300000</v>
      </c>
      <c r="E36" s="63">
        <v>35</v>
      </c>
      <c r="F36" s="65">
        <v>338200</v>
      </c>
      <c r="G36" s="89">
        <v>23</v>
      </c>
    </row>
    <row r="37" spans="1:7">
      <c r="A37" s="1" t="s">
        <v>42</v>
      </c>
      <c r="B37" s="65">
        <v>252350</v>
      </c>
      <c r="C37" s="63">
        <v>62</v>
      </c>
      <c r="D37" s="65">
        <v>252500</v>
      </c>
      <c r="E37" s="63">
        <v>59</v>
      </c>
      <c r="F37" s="65">
        <v>194000</v>
      </c>
      <c r="G37" s="89">
        <v>3</v>
      </c>
    </row>
    <row r="38" spans="1:7">
      <c r="A38" s="1" t="s">
        <v>44</v>
      </c>
      <c r="B38" s="65">
        <v>259900</v>
      </c>
      <c r="C38" s="63">
        <v>141</v>
      </c>
      <c r="D38" s="65">
        <v>249900</v>
      </c>
      <c r="E38" s="63">
        <v>103</v>
      </c>
      <c r="F38" s="65">
        <v>275000</v>
      </c>
      <c r="G38" s="89">
        <v>38</v>
      </c>
    </row>
    <row r="39" spans="1:7">
      <c r="A39" s="1" t="s">
        <v>46</v>
      </c>
      <c r="B39" s="65">
        <v>298400</v>
      </c>
      <c r="C39" s="63">
        <v>69</v>
      </c>
      <c r="D39" s="65">
        <v>272000</v>
      </c>
      <c r="E39" s="63">
        <v>43</v>
      </c>
      <c r="F39" s="65">
        <v>369900</v>
      </c>
      <c r="G39" s="89">
        <v>26</v>
      </c>
    </row>
    <row r="40" spans="1:7">
      <c r="A40" s="56" t="s">
        <v>50</v>
      </c>
      <c r="B40" s="77">
        <f>(B23*C23+B24*C24+B25*C25+B26*C26+B27*C27+B28*C28+B29*C29+B30*C30+B31*C31+B32*C32+B33*C33+B34*C34+B35*C35+B36*C36+B37*C37+B38*C38+B39*C39)/C40</f>
        <v>305377.44262295082</v>
      </c>
      <c r="C40" s="78">
        <f>SUM(C23:C39)</f>
        <v>1037</v>
      </c>
      <c r="D40" s="77">
        <f>(D23*E23+D24*E24+D25*E25+D26*E26+D27*E27+D28*E28+D29*E29+D30*E30+D31*E31+D32*E32+D33*E33+D34*E34+D35*E35+D36*E36+D37*E37+D38*E38+D39*E39)/E40</f>
        <v>293132.27445997461</v>
      </c>
      <c r="E40" s="78">
        <f>SUM(E23:E39)</f>
        <v>787</v>
      </c>
      <c r="F40" s="77">
        <f>(F23*G23+F24*G24+F25*G25+F26*G26+F27*G27+F28*G28+F29*G29+F30*G30+F31*G31+F32*G32+F33*G33+F34*G34+F35*G35+F36*G36+F37*G37+F38*G38+F39*G39)/G40</f>
        <v>350011.41200000001</v>
      </c>
      <c r="G40" s="79">
        <f>SUM(G23:G39)</f>
        <v>250</v>
      </c>
    </row>
    <row r="41" spans="1:7">
      <c r="A41" s="1" t="s">
        <v>28</v>
      </c>
      <c r="B41" s="65">
        <v>233500</v>
      </c>
      <c r="C41" s="63">
        <v>337</v>
      </c>
      <c r="D41" s="65">
        <v>227000</v>
      </c>
      <c r="E41" s="63">
        <v>312</v>
      </c>
      <c r="F41" s="65">
        <v>341800</v>
      </c>
      <c r="G41" s="89">
        <v>25</v>
      </c>
    </row>
    <row r="42" spans="1:7">
      <c r="A42" s="1" t="s">
        <v>120</v>
      </c>
      <c r="B42" s="65">
        <v>274900</v>
      </c>
      <c r="C42" s="63">
        <v>311</v>
      </c>
      <c r="D42" s="65">
        <v>262000</v>
      </c>
      <c r="E42" s="63">
        <v>254</v>
      </c>
      <c r="F42" s="65">
        <v>320000</v>
      </c>
      <c r="G42" s="89">
        <v>57</v>
      </c>
    </row>
    <row r="43" spans="1:7">
      <c r="A43" s="1" t="s">
        <v>121</v>
      </c>
      <c r="B43" s="65">
        <v>298472</v>
      </c>
      <c r="C43" s="63">
        <v>104</v>
      </c>
      <c r="D43" s="65">
        <v>308000</v>
      </c>
      <c r="E43" s="63">
        <v>72</v>
      </c>
      <c r="F43" s="65">
        <v>289900</v>
      </c>
      <c r="G43" s="89">
        <v>32</v>
      </c>
    </row>
    <row r="44" spans="1:7">
      <c r="A44" s="1" t="s">
        <v>8</v>
      </c>
      <c r="B44" s="65">
        <v>260000</v>
      </c>
      <c r="C44" s="63">
        <v>302</v>
      </c>
      <c r="D44" s="65">
        <v>254900</v>
      </c>
      <c r="E44" s="63">
        <v>244</v>
      </c>
      <c r="F44" s="65">
        <v>317525</v>
      </c>
      <c r="G44" s="89">
        <v>58</v>
      </c>
    </row>
    <row r="45" spans="1:7">
      <c r="A45" s="1" t="s">
        <v>122</v>
      </c>
      <c r="B45" s="65">
        <v>239900</v>
      </c>
      <c r="C45" s="63">
        <v>454</v>
      </c>
      <c r="D45" s="65">
        <v>235000</v>
      </c>
      <c r="E45" s="63">
        <v>412</v>
      </c>
      <c r="F45" s="65">
        <v>265000</v>
      </c>
      <c r="G45" s="89">
        <v>42</v>
      </c>
    </row>
    <row r="46" spans="1:7">
      <c r="A46" s="1" t="s">
        <v>123</v>
      </c>
      <c r="B46" s="65">
        <v>262500</v>
      </c>
      <c r="C46" s="63">
        <v>943</v>
      </c>
      <c r="D46" s="65">
        <v>255000</v>
      </c>
      <c r="E46" s="63">
        <v>835</v>
      </c>
      <c r="F46" s="65">
        <v>331136</v>
      </c>
      <c r="G46" s="89">
        <v>108</v>
      </c>
    </row>
    <row r="47" spans="1:7">
      <c r="A47" s="1" t="s">
        <v>124</v>
      </c>
      <c r="B47" s="65">
        <v>410000</v>
      </c>
      <c r="C47" s="63">
        <v>107</v>
      </c>
      <c r="D47" s="65">
        <v>370000</v>
      </c>
      <c r="E47" s="63">
        <v>69</v>
      </c>
      <c r="F47" s="65">
        <v>510220</v>
      </c>
      <c r="G47" s="89">
        <v>38</v>
      </c>
    </row>
    <row r="48" spans="1:7">
      <c r="A48" s="1" t="s">
        <v>45</v>
      </c>
      <c r="B48" s="65">
        <v>300000</v>
      </c>
      <c r="C48" s="63">
        <v>257</v>
      </c>
      <c r="D48" s="65">
        <v>294000</v>
      </c>
      <c r="E48" s="63">
        <v>205</v>
      </c>
      <c r="F48" s="65">
        <v>316108</v>
      </c>
      <c r="G48" s="89">
        <v>52</v>
      </c>
    </row>
    <row r="49" spans="1:7">
      <c r="A49" s="1" t="s">
        <v>15</v>
      </c>
      <c r="B49" s="65">
        <v>455000</v>
      </c>
      <c r="C49" s="63">
        <v>165</v>
      </c>
      <c r="D49" s="65">
        <v>395000</v>
      </c>
      <c r="E49" s="63">
        <v>108</v>
      </c>
      <c r="F49" s="65">
        <v>560000</v>
      </c>
      <c r="G49" s="89">
        <v>57</v>
      </c>
    </row>
    <row r="50" spans="1:7">
      <c r="A50" s="56" t="s">
        <v>52</v>
      </c>
      <c r="B50" s="77">
        <f>(B41*C41+B42*C42+B43*C43+B44*C44+B45*C45+B46*C46+B47*C47+B48*C48+B49*C49)/C50</f>
        <v>277262.27785234898</v>
      </c>
      <c r="C50" s="78">
        <f>SUM(C41:C49)</f>
        <v>2980</v>
      </c>
      <c r="D50" s="77">
        <f>(D41*E41+D42*E42+D43*E43+D44*E44+D45*E45+D46*E46+D47*E47+D48*E48+D49*E49)/E50</f>
        <v>262823.01871764235</v>
      </c>
      <c r="E50" s="78">
        <f>SUM(E41:E49)</f>
        <v>2511</v>
      </c>
      <c r="F50" s="77">
        <f>(F41*G41+F42*G42+F43*G43+F44*G44+F45*G45+F46*G46+F47*G47+F48*G48+F49*G49)/G50</f>
        <v>360590.43496801704</v>
      </c>
      <c r="G50" s="79">
        <f>SUM(G41:G49)</f>
        <v>469</v>
      </c>
    </row>
    <row r="51" spans="1:7">
      <c r="A51" s="80" t="s">
        <v>76</v>
      </c>
      <c r="B51" s="86">
        <v>262000</v>
      </c>
      <c r="C51" s="88">
        <v>4929</v>
      </c>
      <c r="D51" s="86">
        <v>252500</v>
      </c>
      <c r="E51" s="88">
        <v>4207</v>
      </c>
      <c r="F51" s="86">
        <v>322900</v>
      </c>
      <c r="G51" s="87">
        <v>722</v>
      </c>
    </row>
    <row r="52" spans="1:7">
      <c r="A52" s="80" t="s">
        <v>54</v>
      </c>
      <c r="B52" s="84">
        <v>303750</v>
      </c>
      <c r="C52" s="85">
        <v>3223</v>
      </c>
      <c r="D52" s="86">
        <v>290000</v>
      </c>
      <c r="E52" s="85">
        <v>2561</v>
      </c>
      <c r="F52" s="86">
        <v>351933</v>
      </c>
      <c r="G52" s="87">
        <v>662</v>
      </c>
    </row>
    <row r="53" spans="1:7">
      <c r="A53" s="80" t="s">
        <v>84</v>
      </c>
      <c r="B53" s="81">
        <v>249900</v>
      </c>
      <c r="C53" s="82">
        <v>14899</v>
      </c>
      <c r="D53" s="81">
        <v>240000</v>
      </c>
      <c r="E53" s="82">
        <v>12620</v>
      </c>
      <c r="F53" s="81">
        <v>312500</v>
      </c>
      <c r="G53" s="83">
        <v>2279</v>
      </c>
    </row>
  </sheetData>
  <mergeCells count="4">
    <mergeCell ref="B4:C4"/>
    <mergeCell ref="D4:E4"/>
    <mergeCell ref="F4:G4"/>
    <mergeCell ref="B1:H1"/>
  </mergeCells>
  <phoneticPr fontId="44" type="noConversion"/>
  <pageMargins left="0.7" right="0.7" top="0.75" bottom="0.75" header="0.3" footer="0.3"/>
  <pageSetup orientation="portrait" horizontalDpi="4294967293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6"/>
  <sheetViews>
    <sheetView workbookViewId="0">
      <pane xSplit="1" topLeftCell="B1" activePane="topRight" state="frozenSplit"/>
      <selection pane="topRight" activeCell="A2" sqref="A1:L10"/>
    </sheetView>
  </sheetViews>
  <sheetFormatPr baseColWidth="10" defaultColWidth="8.83203125" defaultRowHeight="13"/>
  <cols>
    <col min="1" max="1" width="24.5" customWidth="1"/>
    <col min="2" max="3" width="7.5" customWidth="1"/>
    <col min="4" max="4" width="7.83203125" customWidth="1"/>
    <col min="5" max="9" width="7.6640625" customWidth="1"/>
    <col min="10" max="12" width="6.33203125" customWidth="1"/>
  </cols>
  <sheetData>
    <row r="1" spans="1:12" ht="12.75" customHeight="1">
      <c r="A1" s="10"/>
      <c r="B1" s="898" t="s">
        <v>57</v>
      </c>
      <c r="C1" s="950"/>
      <c r="D1" s="950"/>
      <c r="E1" s="951" t="s">
        <v>59</v>
      </c>
      <c r="F1" s="952"/>
      <c r="G1" s="952"/>
      <c r="H1" s="952"/>
      <c r="I1" s="952"/>
      <c r="J1" s="957" t="s">
        <v>58</v>
      </c>
      <c r="K1" s="958"/>
      <c r="L1" s="959"/>
    </row>
    <row r="2" spans="1:12">
      <c r="A2" s="13"/>
      <c r="B2" s="955" t="s">
        <v>163</v>
      </c>
      <c r="C2" s="956"/>
      <c r="D2" s="956"/>
      <c r="E2" s="953"/>
      <c r="F2" s="954"/>
      <c r="G2" s="954"/>
      <c r="H2" s="954"/>
      <c r="I2" s="954"/>
      <c r="J2" s="960"/>
      <c r="K2" s="961"/>
      <c r="L2" s="962"/>
    </row>
    <row r="3" spans="1:12">
      <c r="A3" s="13" t="s">
        <v>62</v>
      </c>
      <c r="B3" s="14">
        <v>1980</v>
      </c>
      <c r="C3" s="15">
        <v>1990</v>
      </c>
      <c r="D3" s="169">
        <v>2000</v>
      </c>
      <c r="E3" s="167">
        <v>2000</v>
      </c>
      <c r="F3" s="214">
        <v>2005</v>
      </c>
      <c r="G3" s="214">
        <v>2006</v>
      </c>
      <c r="H3" s="214">
        <v>2007</v>
      </c>
      <c r="I3" s="168">
        <v>2008</v>
      </c>
      <c r="J3" s="167" t="s">
        <v>63</v>
      </c>
      <c r="K3" s="220" t="s">
        <v>64</v>
      </c>
      <c r="L3" s="219" t="s">
        <v>162</v>
      </c>
    </row>
    <row r="4" spans="1:12">
      <c r="A4" s="221" t="s">
        <v>89</v>
      </c>
      <c r="B4" s="223">
        <v>28904</v>
      </c>
      <c r="C4" s="224">
        <v>41981</v>
      </c>
      <c r="D4" s="225">
        <v>44889</v>
      </c>
      <c r="E4" s="229">
        <v>45404</v>
      </c>
      <c r="F4" s="230">
        <v>48312</v>
      </c>
      <c r="G4" s="230">
        <v>48572</v>
      </c>
      <c r="H4" s="230">
        <v>48786</v>
      </c>
      <c r="I4" s="231">
        <v>49055</v>
      </c>
      <c r="J4" s="235">
        <v>3.8028991090239606E-2</v>
      </c>
      <c r="K4" s="236">
        <v>6.720042928185288E-3</v>
      </c>
      <c r="L4" s="237">
        <f>(I4/E4)^(1/8)-1</f>
        <v>9.7146223916011465E-3</v>
      </c>
    </row>
    <row r="5" spans="1:12">
      <c r="A5" s="221" t="s">
        <v>137</v>
      </c>
      <c r="B5" s="223">
        <v>17428</v>
      </c>
      <c r="C5" s="224">
        <v>27960</v>
      </c>
      <c r="D5" s="225">
        <v>32909</v>
      </c>
      <c r="E5" s="229">
        <v>33830</v>
      </c>
      <c r="F5" s="230">
        <v>37277</v>
      </c>
      <c r="G5" s="230">
        <v>37663</v>
      </c>
      <c r="H5" s="230">
        <v>37997</v>
      </c>
      <c r="I5" s="231">
        <v>38230</v>
      </c>
      <c r="J5" s="235">
        <v>4.8404705695173966E-2</v>
      </c>
      <c r="K5" s="236">
        <v>1.6430648437632422E-2</v>
      </c>
      <c r="L5" s="237">
        <f t="shared" ref="L5:L10" si="0">(I5/E5)^(1/8)-1</f>
        <v>1.5401469369452192E-2</v>
      </c>
    </row>
    <row r="6" spans="1:12">
      <c r="A6" s="221" t="s">
        <v>90</v>
      </c>
      <c r="B6" s="223">
        <v>59924</v>
      </c>
      <c r="C6" s="224">
        <v>84995</v>
      </c>
      <c r="D6" s="225">
        <v>93865</v>
      </c>
      <c r="E6" s="229">
        <v>95104</v>
      </c>
      <c r="F6" s="230">
        <v>100773</v>
      </c>
      <c r="G6" s="230">
        <v>101497</v>
      </c>
      <c r="H6" s="230">
        <v>102128</v>
      </c>
      <c r="I6" s="231">
        <v>102593</v>
      </c>
      <c r="J6" s="235">
        <v>3.5569517523601268E-2</v>
      </c>
      <c r="K6" s="236">
        <v>9.9759461278396966E-3</v>
      </c>
      <c r="L6" s="237">
        <f t="shared" si="0"/>
        <v>9.5198626715864432E-3</v>
      </c>
    </row>
    <row r="7" spans="1:12" s="217" customFormat="1">
      <c r="A7" s="222" t="s">
        <v>153</v>
      </c>
      <c r="B7" s="226">
        <v>106256</v>
      </c>
      <c r="C7" s="227">
        <v>154936</v>
      </c>
      <c r="D7" s="228">
        <v>171663</v>
      </c>
      <c r="E7" s="232">
        <v>174338</v>
      </c>
      <c r="F7" s="233">
        <v>186362</v>
      </c>
      <c r="G7" s="233">
        <v>187732</v>
      </c>
      <c r="H7" s="233">
        <v>188911</v>
      </c>
      <c r="I7" s="234">
        <v>189878</v>
      </c>
      <c r="J7" s="238">
        <v>3.8436363530396367E-2</v>
      </c>
      <c r="K7" s="239">
        <v>1.0304845370339377E-2</v>
      </c>
      <c r="L7" s="240">
        <f t="shared" si="0"/>
        <v>1.0730389197837642E-2</v>
      </c>
    </row>
    <row r="8" spans="1:12">
      <c r="A8" s="221" t="s">
        <v>125</v>
      </c>
      <c r="B8" s="223">
        <v>101208</v>
      </c>
      <c r="C8" s="224">
        <v>135622</v>
      </c>
      <c r="D8" s="225">
        <v>149961</v>
      </c>
      <c r="E8" s="229">
        <v>151829</v>
      </c>
      <c r="F8" s="230">
        <v>162164</v>
      </c>
      <c r="G8" s="230">
        <v>163522</v>
      </c>
      <c r="H8" s="230">
        <v>164570</v>
      </c>
      <c r="I8" s="231">
        <v>165255</v>
      </c>
      <c r="J8" s="235">
        <v>2.9701938135739514E-2</v>
      </c>
      <c r="K8" s="236">
        <v>1.0101040153634111E-2</v>
      </c>
      <c r="L8" s="237">
        <f t="shared" si="0"/>
        <v>1.06481482653209E-2</v>
      </c>
    </row>
    <row r="9" spans="1:12">
      <c r="A9" s="221" t="s">
        <v>91</v>
      </c>
      <c r="B9" s="223">
        <v>69375</v>
      </c>
      <c r="C9" s="224">
        <v>101773</v>
      </c>
      <c r="D9" s="225">
        <v>113023</v>
      </c>
      <c r="E9" s="229">
        <v>115087</v>
      </c>
      <c r="F9" s="230">
        <v>123915</v>
      </c>
      <c r="G9" s="230">
        <v>124859</v>
      </c>
      <c r="H9" s="230">
        <v>125592</v>
      </c>
      <c r="I9" s="231">
        <v>126261</v>
      </c>
      <c r="J9" s="235">
        <v>3.9065578530273593E-2</v>
      </c>
      <c r="K9" s="236">
        <v>1.0539806016414799E-2</v>
      </c>
      <c r="L9" s="237">
        <f t="shared" si="0"/>
        <v>1.1650194621785515E-2</v>
      </c>
    </row>
    <row r="10" spans="1:12">
      <c r="A10" s="221" t="s">
        <v>92</v>
      </c>
      <c r="B10" s="223">
        <v>349001</v>
      </c>
      <c r="C10" s="224">
        <v>503541</v>
      </c>
      <c r="D10" s="225">
        <v>546524</v>
      </c>
      <c r="E10" s="229">
        <v>554068</v>
      </c>
      <c r="F10" s="230">
        <v>596080</v>
      </c>
      <c r="G10" s="230">
        <v>601808</v>
      </c>
      <c r="H10" s="230">
        <v>606181</v>
      </c>
      <c r="I10" s="231">
        <v>609259</v>
      </c>
      <c r="J10" s="235">
        <v>3.7339264285494833E-2</v>
      </c>
      <c r="K10" s="236">
        <v>8.2249489217078864E-3</v>
      </c>
      <c r="L10" s="237">
        <f t="shared" si="0"/>
        <v>1.1940227332253084E-2</v>
      </c>
    </row>
    <row r="13" spans="1:12">
      <c r="A13" s="216" t="s">
        <v>158</v>
      </c>
    </row>
    <row r="14" spans="1:12">
      <c r="A14" s="216" t="s">
        <v>159</v>
      </c>
      <c r="B14" s="215">
        <f>I7-E7</f>
        <v>15540</v>
      </c>
    </row>
    <row r="15" spans="1:12">
      <c r="A15" s="216" t="s">
        <v>160</v>
      </c>
      <c r="B15" s="218">
        <f>B14/E7</f>
        <v>8.9137193268249038E-2</v>
      </c>
    </row>
    <row r="16" spans="1:12">
      <c r="A16" s="216" t="s">
        <v>161</v>
      </c>
      <c r="B16" s="218">
        <f>(I7/E7)^(1/8)-1</f>
        <v>1.0730389197837642E-2</v>
      </c>
    </row>
  </sheetData>
  <mergeCells count="4">
    <mergeCell ref="B1:D1"/>
    <mergeCell ref="E1:I2"/>
    <mergeCell ref="B2:D2"/>
    <mergeCell ref="J1:L2"/>
  </mergeCells>
  <phoneticPr fontId="4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Y114"/>
  <sheetViews>
    <sheetView workbookViewId="0">
      <pane xSplit="1" ySplit="5" topLeftCell="B55" activePane="bottomRight" state="frozenSplit"/>
      <selection pane="topRight" activeCell="B1" sqref="B1"/>
      <selection pane="bottomLeft" activeCell="A6" sqref="A6"/>
      <selection pane="bottomRight" activeCell="T75" sqref="T75"/>
    </sheetView>
  </sheetViews>
  <sheetFormatPr baseColWidth="10" defaultColWidth="8.83203125" defaultRowHeight="13"/>
  <cols>
    <col min="1" max="1" width="27.5" customWidth="1"/>
    <col min="11" max="11" width="0" style="242" hidden="1" customWidth="1"/>
    <col min="12" max="19" width="0" hidden="1" customWidth="1"/>
    <col min="20" max="20" width="11.33203125" customWidth="1"/>
  </cols>
  <sheetData>
    <row r="3" spans="1:24">
      <c r="B3" t="s">
        <v>59</v>
      </c>
      <c r="K3" s="244" t="s">
        <v>164</v>
      </c>
      <c r="T3" s="72" t="s">
        <v>167</v>
      </c>
    </row>
    <row r="4" spans="1:24">
      <c r="T4">
        <v>2000</v>
      </c>
      <c r="U4">
        <v>2005</v>
      </c>
      <c r="V4">
        <v>2006</v>
      </c>
      <c r="W4">
        <v>2007</v>
      </c>
      <c r="X4">
        <v>2008</v>
      </c>
    </row>
    <row r="5" spans="1:24">
      <c r="A5" t="s">
        <v>62</v>
      </c>
      <c r="B5">
        <v>2000</v>
      </c>
      <c r="C5">
        <v>2001</v>
      </c>
      <c r="D5">
        <v>2002</v>
      </c>
      <c r="E5">
        <v>2003</v>
      </c>
      <c r="F5">
        <v>2004</v>
      </c>
      <c r="G5">
        <v>2005</v>
      </c>
      <c r="H5">
        <v>2006</v>
      </c>
      <c r="I5">
        <v>2007</v>
      </c>
      <c r="J5">
        <v>2008</v>
      </c>
      <c r="K5" s="242">
        <v>2000</v>
      </c>
      <c r="L5">
        <v>2001</v>
      </c>
      <c r="M5">
        <v>2002</v>
      </c>
      <c r="N5">
        <v>2003</v>
      </c>
      <c r="O5">
        <v>2004</v>
      </c>
      <c r="P5">
        <v>2005</v>
      </c>
      <c r="Q5">
        <v>2006</v>
      </c>
      <c r="R5">
        <v>2007</v>
      </c>
      <c r="S5">
        <v>2008</v>
      </c>
      <c r="T5" t="s">
        <v>165</v>
      </c>
      <c r="U5" t="s">
        <v>165</v>
      </c>
      <c r="V5" t="s">
        <v>165</v>
      </c>
      <c r="W5" t="s">
        <v>165</v>
      </c>
      <c r="X5" t="s">
        <v>165</v>
      </c>
    </row>
    <row r="6" spans="1:24">
      <c r="A6" t="s">
        <v>3</v>
      </c>
      <c r="B6" s="215">
        <v>660</v>
      </c>
      <c r="C6" s="215">
        <v>673</v>
      </c>
      <c r="D6" s="215">
        <v>709</v>
      </c>
      <c r="E6" s="215">
        <v>743</v>
      </c>
      <c r="F6" s="215">
        <v>795</v>
      </c>
      <c r="G6" s="215">
        <v>831</v>
      </c>
      <c r="H6" s="215">
        <v>853</v>
      </c>
      <c r="I6" s="215">
        <v>871</v>
      </c>
      <c r="J6" s="215">
        <v>878</v>
      </c>
      <c r="K6" s="243">
        <v>1784</v>
      </c>
      <c r="L6" s="215">
        <v>1827</v>
      </c>
      <c r="M6" s="215">
        <v>1860</v>
      </c>
      <c r="N6" s="215">
        <v>1921</v>
      </c>
      <c r="O6" s="215">
        <v>1977</v>
      </c>
      <c r="P6" s="215">
        <v>2108</v>
      </c>
      <c r="Q6" s="215">
        <v>2181</v>
      </c>
      <c r="R6" s="215">
        <v>2222</v>
      </c>
      <c r="S6" s="215">
        <v>2256</v>
      </c>
      <c r="T6" s="215">
        <v>175</v>
      </c>
      <c r="U6" s="215">
        <v>198</v>
      </c>
      <c r="V6" s="215">
        <v>201</v>
      </c>
      <c r="W6" s="215">
        <v>188</v>
      </c>
      <c r="X6" s="215">
        <v>207</v>
      </c>
    </row>
    <row r="7" spans="1:24">
      <c r="A7" t="s">
        <v>29</v>
      </c>
      <c r="B7" s="215">
        <v>6147</v>
      </c>
      <c r="C7" s="215">
        <v>6173</v>
      </c>
      <c r="D7" s="215">
        <v>6275</v>
      </c>
      <c r="E7" s="215">
        <v>6348</v>
      </c>
      <c r="F7" s="215">
        <v>6420</v>
      </c>
      <c r="G7" s="215">
        <v>6503</v>
      </c>
      <c r="H7" s="215">
        <v>6563</v>
      </c>
      <c r="I7" s="215">
        <v>6618</v>
      </c>
      <c r="J7" s="215">
        <v>6744</v>
      </c>
      <c r="K7" s="243">
        <v>14058</v>
      </c>
      <c r="L7" s="215">
        <v>14192</v>
      </c>
      <c r="M7" s="215">
        <v>14305</v>
      </c>
      <c r="N7" s="215">
        <v>14505</v>
      </c>
      <c r="O7" s="215">
        <v>14539</v>
      </c>
      <c r="P7" s="215">
        <v>14536</v>
      </c>
      <c r="Q7" s="215">
        <v>14535</v>
      </c>
      <c r="R7" s="215">
        <v>14533</v>
      </c>
      <c r="S7" s="215">
        <v>14497</v>
      </c>
      <c r="T7" s="215">
        <v>9270</v>
      </c>
      <c r="U7" s="215">
        <v>9148</v>
      </c>
      <c r="V7" s="215">
        <v>9816</v>
      </c>
      <c r="W7" s="215">
        <v>9805</v>
      </c>
      <c r="X7" s="215">
        <v>9553</v>
      </c>
    </row>
    <row r="8" spans="1:24">
      <c r="A8" t="s">
        <v>32</v>
      </c>
      <c r="B8" s="215">
        <v>1272</v>
      </c>
      <c r="C8" s="215">
        <v>1290</v>
      </c>
      <c r="D8" s="215">
        <v>1312</v>
      </c>
      <c r="E8" s="215">
        <v>1327</v>
      </c>
      <c r="F8" s="215">
        <v>1335</v>
      </c>
      <c r="G8" s="215">
        <v>1350</v>
      </c>
      <c r="H8" s="215">
        <v>1364</v>
      </c>
      <c r="I8" s="215">
        <v>1381</v>
      </c>
      <c r="J8" s="215">
        <v>1393</v>
      </c>
      <c r="K8" s="243">
        <v>3208</v>
      </c>
      <c r="L8" s="215">
        <v>3296</v>
      </c>
      <c r="M8" s="215">
        <v>3332</v>
      </c>
      <c r="N8" s="215">
        <v>3377</v>
      </c>
      <c r="O8" s="215">
        <v>3398</v>
      </c>
      <c r="P8" s="215">
        <v>3391</v>
      </c>
      <c r="Q8" s="215">
        <v>3383</v>
      </c>
      <c r="R8" s="215">
        <v>3383</v>
      </c>
      <c r="S8" s="215">
        <v>3401</v>
      </c>
      <c r="T8" s="215">
        <v>1555</v>
      </c>
      <c r="U8" s="215">
        <v>1961</v>
      </c>
      <c r="V8" s="215">
        <v>2149</v>
      </c>
      <c r="W8" s="215">
        <v>2049</v>
      </c>
      <c r="X8" s="215">
        <v>1945</v>
      </c>
    </row>
    <row r="9" spans="1:24">
      <c r="A9" t="s">
        <v>33</v>
      </c>
      <c r="B9" s="215">
        <v>9401</v>
      </c>
      <c r="C9" s="215">
        <v>9444</v>
      </c>
      <c r="D9" s="215">
        <v>9566</v>
      </c>
      <c r="E9" s="215">
        <v>9672</v>
      </c>
      <c r="F9" s="215">
        <v>9780</v>
      </c>
      <c r="G9" s="215">
        <v>9834</v>
      </c>
      <c r="H9" s="215">
        <v>9870</v>
      </c>
      <c r="I9" s="215">
        <v>9873</v>
      </c>
      <c r="J9" s="215">
        <v>9895</v>
      </c>
      <c r="K9" s="243">
        <v>14937</v>
      </c>
      <c r="L9" s="215">
        <v>15037</v>
      </c>
      <c r="M9" s="215">
        <v>15138</v>
      </c>
      <c r="N9" s="215">
        <v>15266</v>
      </c>
      <c r="O9" s="215">
        <v>15376</v>
      </c>
      <c r="P9" s="215">
        <v>15394</v>
      </c>
      <c r="Q9" s="215">
        <v>15278</v>
      </c>
      <c r="R9" s="215">
        <v>15185</v>
      </c>
      <c r="S9" s="215">
        <v>16032</v>
      </c>
      <c r="T9" s="215">
        <v>6277</v>
      </c>
      <c r="U9" s="215">
        <v>6328</v>
      </c>
      <c r="V9" s="215">
        <v>6316</v>
      </c>
      <c r="W9" s="215">
        <v>6094</v>
      </c>
      <c r="X9" s="215">
        <v>6045</v>
      </c>
    </row>
    <row r="10" spans="1:24">
      <c r="A10" t="s">
        <v>34</v>
      </c>
      <c r="B10" s="215">
        <v>742</v>
      </c>
      <c r="C10" s="215">
        <v>753</v>
      </c>
      <c r="D10" s="215">
        <v>771</v>
      </c>
      <c r="E10" s="215">
        <v>782</v>
      </c>
      <c r="F10" s="215">
        <v>800</v>
      </c>
      <c r="G10" s="215">
        <v>816</v>
      </c>
      <c r="H10" s="215">
        <v>839</v>
      </c>
      <c r="I10" s="215">
        <v>847</v>
      </c>
      <c r="J10" s="215">
        <v>852</v>
      </c>
      <c r="K10" s="243">
        <v>1880</v>
      </c>
      <c r="L10" s="215">
        <v>1921</v>
      </c>
      <c r="M10" s="215">
        <v>1946</v>
      </c>
      <c r="N10" s="215">
        <v>1988</v>
      </c>
      <c r="O10" s="215">
        <v>2008</v>
      </c>
      <c r="P10" s="215">
        <v>2037</v>
      </c>
      <c r="Q10" s="215">
        <v>2052</v>
      </c>
      <c r="R10" s="215">
        <v>2080</v>
      </c>
      <c r="S10" s="215">
        <v>2085</v>
      </c>
      <c r="T10" s="215">
        <v>587</v>
      </c>
      <c r="U10" s="215">
        <v>532</v>
      </c>
      <c r="V10" s="215">
        <v>519</v>
      </c>
      <c r="W10" s="215">
        <v>484</v>
      </c>
      <c r="X10" s="215">
        <v>453</v>
      </c>
    </row>
    <row r="11" spans="1:24">
      <c r="A11" t="s">
        <v>7</v>
      </c>
      <c r="B11" s="215">
        <v>684</v>
      </c>
      <c r="C11" s="215">
        <v>706</v>
      </c>
      <c r="D11" s="215">
        <v>716</v>
      </c>
      <c r="E11" s="215">
        <v>736</v>
      </c>
      <c r="F11" s="215">
        <v>746</v>
      </c>
      <c r="G11" s="215">
        <v>761</v>
      </c>
      <c r="H11" s="215">
        <v>769</v>
      </c>
      <c r="I11" s="215">
        <v>777</v>
      </c>
      <c r="J11" s="215">
        <v>780</v>
      </c>
      <c r="K11" s="243">
        <v>1893</v>
      </c>
      <c r="L11" s="215">
        <v>1934</v>
      </c>
      <c r="M11" s="215">
        <v>1991</v>
      </c>
      <c r="N11" s="215">
        <v>2016</v>
      </c>
      <c r="O11" s="215">
        <v>2062</v>
      </c>
      <c r="P11" s="215">
        <v>2074</v>
      </c>
      <c r="Q11" s="215">
        <v>2089</v>
      </c>
      <c r="R11" s="215">
        <v>2091</v>
      </c>
      <c r="S11" s="215">
        <v>2098</v>
      </c>
      <c r="T11" s="215">
        <v>251</v>
      </c>
      <c r="U11" s="215">
        <v>288</v>
      </c>
      <c r="V11" s="215">
        <v>263</v>
      </c>
      <c r="W11" s="215">
        <v>260</v>
      </c>
      <c r="X11" s="215">
        <v>277</v>
      </c>
    </row>
    <row r="12" spans="1:24">
      <c r="A12" t="s">
        <v>36</v>
      </c>
      <c r="B12" s="215">
        <v>491</v>
      </c>
      <c r="C12" s="215">
        <v>493</v>
      </c>
      <c r="D12" s="215">
        <v>498</v>
      </c>
      <c r="E12" s="215">
        <v>510</v>
      </c>
      <c r="F12" s="215">
        <v>511</v>
      </c>
      <c r="G12" s="215">
        <v>512</v>
      </c>
      <c r="H12" s="215">
        <v>516</v>
      </c>
      <c r="I12" s="215">
        <v>518</v>
      </c>
      <c r="J12" s="215">
        <v>519</v>
      </c>
      <c r="K12" s="243">
        <v>1010</v>
      </c>
      <c r="L12" s="215">
        <v>1022</v>
      </c>
      <c r="M12" s="215">
        <v>1016</v>
      </c>
      <c r="N12" s="215">
        <v>1023</v>
      </c>
      <c r="O12" s="215">
        <v>1042</v>
      </c>
      <c r="P12" s="215">
        <v>1035</v>
      </c>
      <c r="Q12" s="215">
        <v>1024</v>
      </c>
      <c r="R12" s="215">
        <v>1022</v>
      </c>
      <c r="S12" s="215">
        <v>1018</v>
      </c>
      <c r="T12" s="215">
        <v>89</v>
      </c>
      <c r="U12" s="215" t="s">
        <v>166</v>
      </c>
      <c r="V12" s="215" t="s">
        <v>166</v>
      </c>
      <c r="W12" s="215">
        <v>349</v>
      </c>
      <c r="X12" s="215" t="s">
        <v>166</v>
      </c>
    </row>
    <row r="13" spans="1:24">
      <c r="A13" t="s">
        <v>9</v>
      </c>
      <c r="B13" s="215">
        <v>540</v>
      </c>
      <c r="C13" s="215">
        <v>548</v>
      </c>
      <c r="D13" s="215">
        <v>558</v>
      </c>
      <c r="E13" s="215">
        <v>566</v>
      </c>
      <c r="F13" s="215">
        <v>568</v>
      </c>
      <c r="G13" s="215">
        <v>576</v>
      </c>
      <c r="H13" s="215">
        <v>587</v>
      </c>
      <c r="I13" s="215">
        <v>594</v>
      </c>
      <c r="J13" s="215">
        <v>597</v>
      </c>
      <c r="K13" s="243">
        <v>1551</v>
      </c>
      <c r="L13" s="215">
        <v>1584</v>
      </c>
      <c r="M13" s="215">
        <v>1600</v>
      </c>
      <c r="N13" s="215">
        <v>1626</v>
      </c>
      <c r="O13" s="215">
        <v>1641</v>
      </c>
      <c r="P13" s="215">
        <v>1634</v>
      </c>
      <c r="Q13" s="215">
        <v>1634</v>
      </c>
      <c r="R13" s="215">
        <v>1650</v>
      </c>
      <c r="S13" s="215">
        <v>1657</v>
      </c>
      <c r="T13" s="215">
        <v>946</v>
      </c>
      <c r="U13" s="215">
        <v>908</v>
      </c>
      <c r="V13" s="215">
        <v>972</v>
      </c>
      <c r="W13" s="215">
        <v>954</v>
      </c>
      <c r="X13" s="215">
        <v>857</v>
      </c>
    </row>
    <row r="14" spans="1:24">
      <c r="A14" t="s">
        <v>37</v>
      </c>
      <c r="B14" s="215">
        <v>309</v>
      </c>
      <c r="C14" s="215">
        <v>312</v>
      </c>
      <c r="D14" s="215">
        <v>312</v>
      </c>
      <c r="E14" s="215">
        <v>313</v>
      </c>
      <c r="F14" s="215">
        <v>320</v>
      </c>
      <c r="G14" s="215">
        <v>321</v>
      </c>
      <c r="H14" s="215">
        <v>321</v>
      </c>
      <c r="I14" s="215">
        <v>323</v>
      </c>
      <c r="J14" s="215">
        <v>324</v>
      </c>
      <c r="K14" s="243">
        <v>775</v>
      </c>
      <c r="L14" s="215">
        <v>789</v>
      </c>
      <c r="M14" s="215">
        <v>796</v>
      </c>
      <c r="N14" s="215">
        <v>794</v>
      </c>
      <c r="O14" s="215">
        <v>792</v>
      </c>
      <c r="P14" s="215">
        <v>802</v>
      </c>
      <c r="Q14" s="215">
        <v>795</v>
      </c>
      <c r="R14" s="215">
        <v>787</v>
      </c>
      <c r="S14" s="215">
        <v>787</v>
      </c>
      <c r="T14" s="215">
        <v>5310</v>
      </c>
      <c r="U14" s="215">
        <v>5120</v>
      </c>
      <c r="V14" s="215">
        <v>5118</v>
      </c>
      <c r="W14" s="215">
        <v>5093</v>
      </c>
      <c r="X14" s="215">
        <v>5224</v>
      </c>
    </row>
    <row r="15" spans="1:24">
      <c r="A15" t="s">
        <v>10</v>
      </c>
      <c r="B15" s="215">
        <v>3538</v>
      </c>
      <c r="C15" s="215">
        <v>3655</v>
      </c>
      <c r="D15" s="215">
        <v>3785</v>
      </c>
      <c r="E15" s="215">
        <v>3964</v>
      </c>
      <c r="F15" s="215">
        <v>4076</v>
      </c>
      <c r="G15" s="215">
        <v>4162</v>
      </c>
      <c r="H15" s="215">
        <v>4181</v>
      </c>
      <c r="I15" s="215">
        <v>4181</v>
      </c>
      <c r="J15" s="215">
        <v>4187</v>
      </c>
      <c r="K15" s="243">
        <v>8027</v>
      </c>
      <c r="L15" s="215">
        <v>8268</v>
      </c>
      <c r="M15" s="215">
        <v>8531</v>
      </c>
      <c r="N15" s="215">
        <v>8823</v>
      </c>
      <c r="O15" s="215">
        <v>9156</v>
      </c>
      <c r="P15" s="215">
        <v>9306</v>
      </c>
      <c r="Q15" s="215">
        <v>9357</v>
      </c>
      <c r="R15" s="215">
        <v>9314</v>
      </c>
      <c r="S15" s="215">
        <v>9243</v>
      </c>
      <c r="T15" s="215">
        <v>1754</v>
      </c>
      <c r="U15" s="215">
        <v>1531</v>
      </c>
      <c r="V15" s="215">
        <v>1457</v>
      </c>
      <c r="W15" s="215">
        <v>1465</v>
      </c>
      <c r="X15" s="215">
        <v>1389</v>
      </c>
    </row>
    <row r="16" spans="1:24">
      <c r="A16" t="s">
        <v>11</v>
      </c>
      <c r="B16" s="215">
        <v>1839</v>
      </c>
      <c r="C16" s="215">
        <v>1859</v>
      </c>
      <c r="D16" s="215">
        <v>1876</v>
      </c>
      <c r="E16" s="215">
        <v>1889</v>
      </c>
      <c r="F16" s="215">
        <v>1904</v>
      </c>
      <c r="G16" s="215">
        <v>1909</v>
      </c>
      <c r="H16" s="215">
        <v>1917</v>
      </c>
      <c r="I16" s="215">
        <v>1930</v>
      </c>
      <c r="J16" s="215">
        <v>1941</v>
      </c>
      <c r="K16" s="243">
        <v>4259</v>
      </c>
      <c r="L16" s="215">
        <v>4415</v>
      </c>
      <c r="M16" s="215">
        <v>4464</v>
      </c>
      <c r="N16" s="215">
        <v>4496</v>
      </c>
      <c r="O16" s="215">
        <v>4508</v>
      </c>
      <c r="P16" s="215">
        <v>4509</v>
      </c>
      <c r="Q16" s="215">
        <v>4463</v>
      </c>
      <c r="R16" s="215">
        <v>4439</v>
      </c>
      <c r="S16" s="215">
        <v>4437</v>
      </c>
      <c r="T16" s="215">
        <v>2099</v>
      </c>
      <c r="U16" s="215">
        <v>2459</v>
      </c>
      <c r="V16" s="215">
        <v>2367</v>
      </c>
      <c r="W16" s="215">
        <v>2427</v>
      </c>
      <c r="X16" s="215">
        <v>2363</v>
      </c>
    </row>
    <row r="17" spans="1:24">
      <c r="A17" t="s">
        <v>43</v>
      </c>
      <c r="B17" s="215">
        <v>10224</v>
      </c>
      <c r="C17" s="215">
        <v>10254</v>
      </c>
      <c r="D17" s="215">
        <v>10295</v>
      </c>
      <c r="E17" s="215">
        <v>10363</v>
      </c>
      <c r="F17" s="215">
        <v>10418</v>
      </c>
      <c r="G17" s="215">
        <v>10495</v>
      </c>
      <c r="H17" s="215">
        <v>10516</v>
      </c>
      <c r="I17" s="215">
        <v>10548</v>
      </c>
      <c r="J17" s="215">
        <v>10596</v>
      </c>
      <c r="K17" s="243">
        <v>20784</v>
      </c>
      <c r="L17" s="215">
        <v>20906</v>
      </c>
      <c r="M17" s="215">
        <v>21008</v>
      </c>
      <c r="N17" s="215">
        <v>21051</v>
      </c>
      <c r="O17" s="215">
        <v>21053</v>
      </c>
      <c r="P17" s="215">
        <v>20995</v>
      </c>
      <c r="Q17" s="215">
        <v>20811</v>
      </c>
      <c r="R17" s="215">
        <v>20610</v>
      </c>
      <c r="S17" s="215">
        <v>20520</v>
      </c>
      <c r="T17" s="215">
        <v>28258</v>
      </c>
      <c r="U17" s="215">
        <v>28787</v>
      </c>
      <c r="V17" s="215">
        <v>28768</v>
      </c>
      <c r="W17" s="215">
        <v>28941</v>
      </c>
      <c r="X17" s="215">
        <v>28254</v>
      </c>
    </row>
    <row r="18" spans="1:24">
      <c r="A18" t="s">
        <v>12</v>
      </c>
      <c r="B18" s="215">
        <v>2662</v>
      </c>
      <c r="C18" s="215">
        <v>2670</v>
      </c>
      <c r="D18" s="215">
        <v>2683</v>
      </c>
      <c r="E18" s="215">
        <v>2689</v>
      </c>
      <c r="F18" s="215">
        <v>2704</v>
      </c>
      <c r="G18" s="215">
        <v>2715</v>
      </c>
      <c r="H18" s="215">
        <v>2715</v>
      </c>
      <c r="I18" s="215">
        <v>2713</v>
      </c>
      <c r="J18" s="215">
        <v>2717</v>
      </c>
      <c r="K18" s="243">
        <v>5182</v>
      </c>
      <c r="L18" s="215">
        <v>5280</v>
      </c>
      <c r="M18" s="215">
        <v>5275</v>
      </c>
      <c r="N18" s="215">
        <v>5290</v>
      </c>
      <c r="O18" s="215">
        <v>5282</v>
      </c>
      <c r="P18" s="215">
        <v>5264</v>
      </c>
      <c r="Q18" s="215">
        <v>5219</v>
      </c>
      <c r="R18" s="215">
        <v>5171</v>
      </c>
      <c r="S18" s="215">
        <v>5133</v>
      </c>
      <c r="T18" s="215">
        <v>1188</v>
      </c>
      <c r="U18" s="215" t="s">
        <v>166</v>
      </c>
      <c r="V18" s="215" t="s">
        <v>166</v>
      </c>
      <c r="W18" s="215">
        <v>1239</v>
      </c>
      <c r="X18" s="215" t="s">
        <v>166</v>
      </c>
    </row>
    <row r="19" spans="1:24">
      <c r="A19" t="s">
        <v>47</v>
      </c>
      <c r="B19" s="215">
        <v>4159</v>
      </c>
      <c r="C19" s="215">
        <v>4247</v>
      </c>
      <c r="D19" s="215">
        <v>4295</v>
      </c>
      <c r="E19" s="215">
        <v>4322</v>
      </c>
      <c r="F19" s="215">
        <v>4358</v>
      </c>
      <c r="G19" s="215">
        <v>4453</v>
      </c>
      <c r="H19" s="215">
        <v>4453</v>
      </c>
      <c r="I19" s="215">
        <v>4469</v>
      </c>
      <c r="J19" s="215">
        <v>4479</v>
      </c>
      <c r="K19" s="243">
        <v>7934</v>
      </c>
      <c r="L19" s="215">
        <v>8162</v>
      </c>
      <c r="M19" s="215">
        <v>8320</v>
      </c>
      <c r="N19" s="215">
        <v>8391</v>
      </c>
      <c r="O19" s="215">
        <v>8406</v>
      </c>
      <c r="P19" s="215">
        <v>8403</v>
      </c>
      <c r="Q19" s="215">
        <v>8473</v>
      </c>
      <c r="R19" s="215">
        <v>8477</v>
      </c>
      <c r="S19" s="215">
        <v>8363</v>
      </c>
      <c r="T19" s="215">
        <v>5184</v>
      </c>
      <c r="U19" s="215">
        <v>5597</v>
      </c>
      <c r="V19" s="215">
        <v>5713</v>
      </c>
      <c r="W19" s="215">
        <v>5774</v>
      </c>
      <c r="X19" s="215">
        <v>6025</v>
      </c>
    </row>
    <row r="20" spans="1:24">
      <c r="A20" t="s">
        <v>13</v>
      </c>
      <c r="B20" s="215">
        <v>313</v>
      </c>
      <c r="C20" s="215">
        <v>317</v>
      </c>
      <c r="D20" s="215">
        <v>321</v>
      </c>
      <c r="E20" s="215">
        <v>323</v>
      </c>
      <c r="F20" s="215">
        <v>329</v>
      </c>
      <c r="G20" s="215">
        <v>332</v>
      </c>
      <c r="H20" s="215">
        <v>334</v>
      </c>
      <c r="I20" s="215">
        <v>337</v>
      </c>
      <c r="J20" s="215">
        <v>338</v>
      </c>
      <c r="K20" s="243">
        <v>844</v>
      </c>
      <c r="L20" s="215">
        <v>860</v>
      </c>
      <c r="M20" s="215">
        <v>873</v>
      </c>
      <c r="N20" s="215">
        <v>881</v>
      </c>
      <c r="O20" s="215">
        <v>883</v>
      </c>
      <c r="P20" s="215">
        <v>892</v>
      </c>
      <c r="Q20" s="215">
        <v>888</v>
      </c>
      <c r="R20" s="215">
        <v>885</v>
      </c>
      <c r="S20" s="215">
        <v>886</v>
      </c>
      <c r="T20" s="215">
        <v>137</v>
      </c>
      <c r="U20" s="215">
        <v>165</v>
      </c>
      <c r="V20" s="215">
        <v>149</v>
      </c>
      <c r="W20" s="215">
        <v>145</v>
      </c>
      <c r="X20" s="215">
        <v>143</v>
      </c>
    </row>
    <row r="21" spans="1:24">
      <c r="A21" t="s">
        <v>14</v>
      </c>
      <c r="B21" s="215">
        <v>2423</v>
      </c>
      <c r="C21" s="215">
        <v>2462</v>
      </c>
      <c r="D21" s="215">
        <v>2518</v>
      </c>
      <c r="E21" s="215">
        <v>2597</v>
      </c>
      <c r="F21" s="215">
        <v>2692</v>
      </c>
      <c r="G21" s="215">
        <v>2742</v>
      </c>
      <c r="H21" s="215">
        <v>2774</v>
      </c>
      <c r="I21" s="215">
        <v>2806</v>
      </c>
      <c r="J21" s="215">
        <v>2815</v>
      </c>
      <c r="K21" s="243">
        <v>6355</v>
      </c>
      <c r="L21" s="215">
        <v>6531</v>
      </c>
      <c r="M21" s="215">
        <v>6614</v>
      </c>
      <c r="N21" s="215">
        <v>6757</v>
      </c>
      <c r="O21" s="215">
        <v>6944</v>
      </c>
      <c r="P21" s="215">
        <v>7313</v>
      </c>
      <c r="Q21" s="215">
        <v>7180</v>
      </c>
      <c r="R21" s="215">
        <v>7193</v>
      </c>
      <c r="S21" s="215">
        <v>7225</v>
      </c>
      <c r="T21" s="215">
        <v>2965</v>
      </c>
      <c r="U21" s="215">
        <v>3634</v>
      </c>
      <c r="V21" s="215">
        <v>3860</v>
      </c>
      <c r="W21" s="215">
        <v>3994</v>
      </c>
      <c r="X21" s="215">
        <v>3966</v>
      </c>
    </row>
    <row r="22" spans="1:24" s="3" customFormat="1">
      <c r="A22" s="3" t="s">
        <v>89</v>
      </c>
      <c r="B22" s="245">
        <v>45404</v>
      </c>
      <c r="C22" s="245">
        <v>45856</v>
      </c>
      <c r="D22" s="245">
        <v>46490</v>
      </c>
      <c r="E22" s="245">
        <v>47144</v>
      </c>
      <c r="F22" s="245">
        <v>47756</v>
      </c>
      <c r="G22" s="245">
        <v>48312</v>
      </c>
      <c r="H22" s="245">
        <v>48572</v>
      </c>
      <c r="I22" s="245">
        <v>48786</v>
      </c>
      <c r="J22" s="245">
        <v>49055</v>
      </c>
      <c r="K22" s="246">
        <v>94481</v>
      </c>
      <c r="L22" s="245">
        <v>96024</v>
      </c>
      <c r="M22" s="245">
        <v>97069</v>
      </c>
      <c r="N22" s="245">
        <v>98205</v>
      </c>
      <c r="O22" s="245">
        <v>99067</v>
      </c>
      <c r="P22" s="245">
        <v>99693</v>
      </c>
      <c r="Q22" s="245">
        <v>99362</v>
      </c>
      <c r="R22" s="245">
        <v>99042</v>
      </c>
      <c r="S22" s="245">
        <v>99638</v>
      </c>
      <c r="T22" s="245">
        <v>66045</v>
      </c>
      <c r="U22" s="245">
        <v>66458</v>
      </c>
      <c r="V22" s="245">
        <v>67467</v>
      </c>
      <c r="W22" s="245">
        <v>69261</v>
      </c>
      <c r="X22" s="245">
        <v>66701</v>
      </c>
    </row>
    <row r="23" spans="1:24">
      <c r="A23" t="s">
        <v>19</v>
      </c>
      <c r="B23" s="215">
        <v>2507</v>
      </c>
      <c r="C23" s="215">
        <v>2595</v>
      </c>
      <c r="D23" s="215">
        <v>2620</v>
      </c>
      <c r="E23" s="215">
        <v>2644</v>
      </c>
      <c r="F23" s="215">
        <v>2650</v>
      </c>
      <c r="G23" s="215">
        <v>2668</v>
      </c>
      <c r="H23" s="215">
        <v>2674</v>
      </c>
      <c r="I23" s="215">
        <v>2682</v>
      </c>
      <c r="J23" s="215">
        <v>2685</v>
      </c>
      <c r="K23" s="243">
        <v>6178</v>
      </c>
      <c r="L23" s="215">
        <v>6387</v>
      </c>
      <c r="M23" s="215">
        <v>6542</v>
      </c>
      <c r="N23" s="215">
        <v>6578</v>
      </c>
      <c r="O23" s="215">
        <v>6603</v>
      </c>
      <c r="P23" s="215">
        <v>6562</v>
      </c>
      <c r="Q23" s="215">
        <v>6516</v>
      </c>
      <c r="R23" s="215">
        <v>6468</v>
      </c>
      <c r="S23" s="215">
        <v>6443</v>
      </c>
      <c r="T23" s="215">
        <v>761</v>
      </c>
      <c r="U23" s="215">
        <v>971</v>
      </c>
      <c r="V23" s="215">
        <v>1014</v>
      </c>
      <c r="W23" s="215">
        <v>1007</v>
      </c>
      <c r="X23" s="215">
        <v>1002</v>
      </c>
    </row>
    <row r="24" spans="1:24">
      <c r="A24" t="s">
        <v>22</v>
      </c>
      <c r="B24" s="215">
        <v>1664</v>
      </c>
      <c r="C24" s="215">
        <v>1696</v>
      </c>
      <c r="D24" s="215">
        <v>1725</v>
      </c>
      <c r="E24" s="215">
        <v>1769</v>
      </c>
      <c r="F24" s="215">
        <v>1813</v>
      </c>
      <c r="G24" s="215">
        <v>1813</v>
      </c>
      <c r="H24" s="215">
        <v>1824</v>
      </c>
      <c r="I24" s="215">
        <v>1834</v>
      </c>
      <c r="J24" s="215">
        <v>1840</v>
      </c>
      <c r="K24" s="243">
        <v>4682</v>
      </c>
      <c r="L24" s="215">
        <v>4825</v>
      </c>
      <c r="M24" s="215">
        <v>4911</v>
      </c>
      <c r="N24" s="215">
        <v>4984</v>
      </c>
      <c r="O24" s="215">
        <v>5092</v>
      </c>
      <c r="P24" s="215">
        <v>5177</v>
      </c>
      <c r="Q24" s="215">
        <v>5110</v>
      </c>
      <c r="R24" s="215">
        <v>5092</v>
      </c>
      <c r="S24" s="215">
        <v>5085</v>
      </c>
      <c r="T24" s="215">
        <v>984</v>
      </c>
      <c r="U24" s="215">
        <v>1320</v>
      </c>
      <c r="V24" s="215">
        <v>1393</v>
      </c>
      <c r="W24" s="215">
        <v>1439</v>
      </c>
      <c r="X24" s="215">
        <v>1732</v>
      </c>
    </row>
    <row r="25" spans="1:24">
      <c r="A25" t="s">
        <v>25</v>
      </c>
      <c r="B25" s="215">
        <v>981</v>
      </c>
      <c r="C25" s="215">
        <v>1069</v>
      </c>
      <c r="D25" s="215">
        <v>1138</v>
      </c>
      <c r="E25" s="215">
        <v>1182</v>
      </c>
      <c r="F25" s="215">
        <v>1221</v>
      </c>
      <c r="G25" s="215">
        <v>1238</v>
      </c>
      <c r="H25" s="215">
        <v>1267</v>
      </c>
      <c r="I25" s="215">
        <v>1280</v>
      </c>
      <c r="J25" s="215">
        <v>1294</v>
      </c>
      <c r="K25" s="243">
        <v>3197</v>
      </c>
      <c r="L25" s="215">
        <v>3369</v>
      </c>
      <c r="M25" s="215">
        <v>3670</v>
      </c>
      <c r="N25" s="215">
        <v>3939</v>
      </c>
      <c r="O25" s="215">
        <v>4057</v>
      </c>
      <c r="P25" s="215">
        <v>4105</v>
      </c>
      <c r="Q25" s="215">
        <v>4129</v>
      </c>
      <c r="R25" s="215">
        <v>4160</v>
      </c>
      <c r="S25" s="215">
        <v>4183</v>
      </c>
      <c r="T25" s="215">
        <v>1362</v>
      </c>
      <c r="U25" s="215">
        <v>1739</v>
      </c>
      <c r="V25" s="215">
        <v>1819</v>
      </c>
      <c r="W25" s="215">
        <v>1829</v>
      </c>
      <c r="X25" s="215">
        <v>1816</v>
      </c>
    </row>
    <row r="26" spans="1:24">
      <c r="A26" t="s">
        <v>26</v>
      </c>
      <c r="B26" s="215">
        <v>1417</v>
      </c>
      <c r="C26" s="215">
        <v>1450</v>
      </c>
      <c r="D26" s="215">
        <v>1457</v>
      </c>
      <c r="E26" s="215">
        <v>1469</v>
      </c>
      <c r="F26" s="215">
        <v>1476</v>
      </c>
      <c r="G26" s="215">
        <v>1489</v>
      </c>
      <c r="H26" s="215">
        <v>1507</v>
      </c>
      <c r="I26" s="215">
        <v>1512</v>
      </c>
      <c r="J26" s="215">
        <v>1519</v>
      </c>
      <c r="K26" s="243">
        <v>3911</v>
      </c>
      <c r="L26" s="215">
        <v>4024</v>
      </c>
      <c r="M26" s="215">
        <v>4110</v>
      </c>
      <c r="N26" s="215">
        <v>4116</v>
      </c>
      <c r="O26" s="215">
        <v>4128</v>
      </c>
      <c r="P26" s="215">
        <v>4110</v>
      </c>
      <c r="Q26" s="215">
        <v>4091</v>
      </c>
      <c r="R26" s="215">
        <v>4100</v>
      </c>
      <c r="S26" s="215">
        <v>4085</v>
      </c>
      <c r="T26" s="215">
        <v>602</v>
      </c>
      <c r="U26" s="215">
        <v>728</v>
      </c>
      <c r="V26" s="215">
        <v>812</v>
      </c>
      <c r="W26" s="215">
        <v>835</v>
      </c>
      <c r="X26" s="215">
        <v>801</v>
      </c>
    </row>
    <row r="27" spans="1:24">
      <c r="A27" t="s">
        <v>1</v>
      </c>
      <c r="B27" s="215">
        <v>1338</v>
      </c>
      <c r="C27" s="215">
        <v>1417</v>
      </c>
      <c r="D27" s="215">
        <v>1464</v>
      </c>
      <c r="E27" s="215">
        <v>1493</v>
      </c>
      <c r="F27" s="215">
        <v>1527</v>
      </c>
      <c r="G27" s="215">
        <v>1537</v>
      </c>
      <c r="H27" s="215">
        <v>1555</v>
      </c>
      <c r="I27" s="215">
        <v>1563</v>
      </c>
      <c r="J27" s="215">
        <v>1568</v>
      </c>
      <c r="K27" s="243">
        <v>3792</v>
      </c>
      <c r="L27" s="215">
        <v>4094</v>
      </c>
      <c r="M27" s="215">
        <v>4357</v>
      </c>
      <c r="N27" s="215">
        <v>4488</v>
      </c>
      <c r="O27" s="215">
        <v>4556</v>
      </c>
      <c r="P27" s="215">
        <v>4617</v>
      </c>
      <c r="Q27" s="215">
        <v>4642</v>
      </c>
      <c r="R27" s="215">
        <v>4617</v>
      </c>
      <c r="S27" s="215">
        <v>4621</v>
      </c>
      <c r="T27" s="215">
        <v>334</v>
      </c>
      <c r="U27" s="215">
        <v>473</v>
      </c>
      <c r="V27" s="215">
        <v>452</v>
      </c>
      <c r="W27" s="215">
        <v>452</v>
      </c>
      <c r="X27" s="215">
        <v>461</v>
      </c>
    </row>
    <row r="28" spans="1:24">
      <c r="A28" t="s">
        <v>2</v>
      </c>
      <c r="B28" s="215">
        <v>1504</v>
      </c>
      <c r="C28" s="215">
        <v>1535</v>
      </c>
      <c r="D28" s="215">
        <v>1588</v>
      </c>
      <c r="E28" s="215">
        <v>1621</v>
      </c>
      <c r="F28" s="215">
        <v>1662</v>
      </c>
      <c r="G28" s="215">
        <v>1666</v>
      </c>
      <c r="H28" s="215">
        <v>1671</v>
      </c>
      <c r="I28" s="215">
        <v>1687</v>
      </c>
      <c r="J28" s="215">
        <v>1687</v>
      </c>
      <c r="K28" s="243">
        <v>4023</v>
      </c>
      <c r="L28" s="215">
        <v>4115</v>
      </c>
      <c r="M28" s="215">
        <v>4192</v>
      </c>
      <c r="N28" s="215">
        <v>4336</v>
      </c>
      <c r="O28" s="215">
        <v>4412</v>
      </c>
      <c r="P28" s="215">
        <v>4492</v>
      </c>
      <c r="Q28" s="215">
        <v>4445</v>
      </c>
      <c r="R28" s="215">
        <v>4417</v>
      </c>
      <c r="S28" s="215">
        <v>4427</v>
      </c>
      <c r="T28" s="215">
        <v>175</v>
      </c>
      <c r="U28" s="215">
        <v>207</v>
      </c>
      <c r="V28" s="215">
        <v>213</v>
      </c>
      <c r="W28" s="215">
        <v>199</v>
      </c>
      <c r="X28" s="215">
        <v>182</v>
      </c>
    </row>
    <row r="29" spans="1:24">
      <c r="A29" t="s">
        <v>27</v>
      </c>
      <c r="B29" s="215">
        <v>1487</v>
      </c>
      <c r="C29" s="215">
        <v>1545</v>
      </c>
      <c r="D29" s="215">
        <v>1575</v>
      </c>
      <c r="E29" s="215">
        <v>1593</v>
      </c>
      <c r="F29" s="215">
        <v>1644</v>
      </c>
      <c r="G29" s="215">
        <v>1687</v>
      </c>
      <c r="H29" s="215">
        <v>1715</v>
      </c>
      <c r="I29" s="215">
        <v>1734</v>
      </c>
      <c r="J29" s="215">
        <v>1745</v>
      </c>
      <c r="K29" s="243">
        <v>3678</v>
      </c>
      <c r="L29" s="215">
        <v>3915</v>
      </c>
      <c r="M29" s="215">
        <v>4077</v>
      </c>
      <c r="N29" s="215">
        <v>4151</v>
      </c>
      <c r="O29" s="215">
        <v>4177</v>
      </c>
      <c r="P29" s="215">
        <v>4272</v>
      </c>
      <c r="Q29" s="215">
        <v>4314</v>
      </c>
      <c r="R29" s="215">
        <v>4349</v>
      </c>
      <c r="S29" s="215">
        <v>4366</v>
      </c>
      <c r="T29" s="215">
        <v>449</v>
      </c>
      <c r="U29" s="215">
        <v>502</v>
      </c>
      <c r="V29" s="215">
        <v>469</v>
      </c>
      <c r="W29" s="215">
        <v>437</v>
      </c>
      <c r="X29" s="215">
        <v>440</v>
      </c>
    </row>
    <row r="30" spans="1:24">
      <c r="A30" t="s">
        <v>4</v>
      </c>
      <c r="B30" s="215">
        <v>2314</v>
      </c>
      <c r="C30" s="215">
        <v>2330</v>
      </c>
      <c r="D30" s="215">
        <v>2370</v>
      </c>
      <c r="E30" s="215">
        <v>2396</v>
      </c>
      <c r="F30" s="215">
        <v>2439</v>
      </c>
      <c r="G30" s="215">
        <v>2499</v>
      </c>
      <c r="H30" s="215">
        <v>2525</v>
      </c>
      <c r="I30" s="215">
        <v>2565</v>
      </c>
      <c r="J30" s="215">
        <v>2626</v>
      </c>
      <c r="K30" s="243">
        <v>5476</v>
      </c>
      <c r="L30" s="215">
        <v>5742</v>
      </c>
      <c r="M30" s="215">
        <v>5786</v>
      </c>
      <c r="N30" s="215">
        <v>5879</v>
      </c>
      <c r="O30" s="215">
        <v>5917</v>
      </c>
      <c r="P30" s="215">
        <v>5980</v>
      </c>
      <c r="Q30" s="215">
        <v>6052</v>
      </c>
      <c r="R30" s="215">
        <v>6053</v>
      </c>
      <c r="S30" s="215">
        <v>6104</v>
      </c>
      <c r="T30" s="215">
        <v>1114</v>
      </c>
      <c r="U30" s="215">
        <v>1853</v>
      </c>
      <c r="V30" s="215">
        <v>2133</v>
      </c>
      <c r="W30" s="215">
        <v>2059</v>
      </c>
      <c r="X30" s="215">
        <v>2144</v>
      </c>
    </row>
    <row r="31" spans="1:24">
      <c r="A31" t="s">
        <v>5</v>
      </c>
      <c r="B31" s="215">
        <v>1262</v>
      </c>
      <c r="C31" s="215">
        <v>1288</v>
      </c>
      <c r="D31" s="215">
        <v>1318</v>
      </c>
      <c r="E31" s="215">
        <v>1372</v>
      </c>
      <c r="F31" s="215">
        <v>1424</v>
      </c>
      <c r="G31" s="215">
        <v>1479</v>
      </c>
      <c r="H31" s="215">
        <v>1489</v>
      </c>
      <c r="I31" s="215">
        <v>1507</v>
      </c>
      <c r="J31" s="215">
        <v>1518</v>
      </c>
      <c r="K31" s="243">
        <v>3510</v>
      </c>
      <c r="L31" s="215">
        <v>3679</v>
      </c>
      <c r="M31" s="215">
        <v>3755</v>
      </c>
      <c r="N31" s="215">
        <v>3834</v>
      </c>
      <c r="O31" s="215">
        <v>3977</v>
      </c>
      <c r="P31" s="215">
        <v>4075</v>
      </c>
      <c r="Q31" s="215">
        <v>4159</v>
      </c>
      <c r="R31" s="215">
        <v>4144</v>
      </c>
      <c r="S31" s="215">
        <v>4159</v>
      </c>
      <c r="T31" s="215">
        <v>421</v>
      </c>
      <c r="U31" s="215">
        <v>544</v>
      </c>
      <c r="V31" s="215">
        <v>554</v>
      </c>
      <c r="W31" s="215">
        <v>645</v>
      </c>
      <c r="X31" s="215">
        <v>687</v>
      </c>
    </row>
    <row r="32" spans="1:24">
      <c r="A32" t="s">
        <v>6</v>
      </c>
      <c r="B32" s="215">
        <v>3306</v>
      </c>
      <c r="C32" s="215">
        <v>3320</v>
      </c>
      <c r="D32" s="215">
        <v>3363</v>
      </c>
      <c r="E32" s="215">
        <v>3434</v>
      </c>
      <c r="F32" s="215">
        <v>3468</v>
      </c>
      <c r="G32" s="215">
        <v>3560</v>
      </c>
      <c r="H32" s="215">
        <v>3626</v>
      </c>
      <c r="I32" s="215">
        <v>3661</v>
      </c>
      <c r="J32" s="215">
        <v>3681</v>
      </c>
      <c r="K32" s="243">
        <v>8297</v>
      </c>
      <c r="L32" s="215">
        <v>8440</v>
      </c>
      <c r="M32" s="215">
        <v>8478</v>
      </c>
      <c r="N32" s="215">
        <v>8529</v>
      </c>
      <c r="O32" s="215">
        <v>8636</v>
      </c>
      <c r="P32" s="215">
        <v>8642</v>
      </c>
      <c r="Q32" s="215">
        <v>8699</v>
      </c>
      <c r="R32" s="215">
        <v>8739</v>
      </c>
      <c r="S32" s="215">
        <v>8741</v>
      </c>
      <c r="T32" s="215">
        <v>2257</v>
      </c>
      <c r="U32" s="215">
        <v>2196</v>
      </c>
      <c r="V32" s="215">
        <v>2189</v>
      </c>
      <c r="W32" s="215">
        <v>2414</v>
      </c>
      <c r="X32" s="215">
        <v>2367</v>
      </c>
    </row>
    <row r="33" spans="1:24">
      <c r="A33" t="s">
        <v>35</v>
      </c>
      <c r="B33" s="215">
        <v>2350</v>
      </c>
      <c r="C33" s="215">
        <v>2357</v>
      </c>
      <c r="D33" s="215">
        <v>2375</v>
      </c>
      <c r="E33" s="215">
        <v>2415</v>
      </c>
      <c r="F33" s="215">
        <v>2439</v>
      </c>
      <c r="G33" s="215">
        <v>2465</v>
      </c>
      <c r="H33" s="215">
        <v>2485</v>
      </c>
      <c r="I33" s="215">
        <v>2488</v>
      </c>
      <c r="J33" s="215">
        <v>2497</v>
      </c>
      <c r="K33" s="243">
        <v>5862</v>
      </c>
      <c r="L33" s="215">
        <v>6102</v>
      </c>
      <c r="M33" s="215">
        <v>6097</v>
      </c>
      <c r="N33" s="215">
        <v>6126</v>
      </c>
      <c r="O33" s="215">
        <v>6186</v>
      </c>
      <c r="P33" s="215">
        <v>6191</v>
      </c>
      <c r="Q33" s="215">
        <v>6176</v>
      </c>
      <c r="R33" s="215">
        <v>6161</v>
      </c>
      <c r="S33" s="215">
        <v>6125</v>
      </c>
      <c r="T33" s="215">
        <v>1588</v>
      </c>
      <c r="U33" s="215">
        <v>1608</v>
      </c>
      <c r="V33" s="215">
        <v>1627</v>
      </c>
      <c r="W33" s="215">
        <v>1580</v>
      </c>
      <c r="X33" s="215">
        <v>1512</v>
      </c>
    </row>
    <row r="34" spans="1:24">
      <c r="A34" t="s">
        <v>39</v>
      </c>
      <c r="B34" s="215">
        <v>1604</v>
      </c>
      <c r="C34" s="215">
        <v>1615</v>
      </c>
      <c r="D34" s="215">
        <v>1623</v>
      </c>
      <c r="E34" s="215">
        <v>1630</v>
      </c>
      <c r="F34" s="215">
        <v>1640</v>
      </c>
      <c r="G34" s="215">
        <v>1680</v>
      </c>
      <c r="H34" s="215">
        <v>1691</v>
      </c>
      <c r="I34" s="215">
        <v>1705</v>
      </c>
      <c r="J34" s="215">
        <v>1721</v>
      </c>
      <c r="K34" s="243">
        <v>4289</v>
      </c>
      <c r="L34" s="215">
        <v>4459</v>
      </c>
      <c r="M34" s="215">
        <v>4482</v>
      </c>
      <c r="N34" s="215">
        <v>4494</v>
      </c>
      <c r="O34" s="215">
        <v>4493</v>
      </c>
      <c r="P34" s="215">
        <v>4484</v>
      </c>
      <c r="Q34" s="215">
        <v>4540</v>
      </c>
      <c r="R34" s="215">
        <v>4526</v>
      </c>
      <c r="S34" s="215">
        <v>4532</v>
      </c>
      <c r="T34" s="215">
        <v>384</v>
      </c>
      <c r="U34" s="215">
        <v>430</v>
      </c>
      <c r="V34" s="215">
        <v>452</v>
      </c>
      <c r="W34" s="215">
        <v>451</v>
      </c>
      <c r="X34" s="215">
        <v>469</v>
      </c>
    </row>
    <row r="35" spans="1:24">
      <c r="A35" t="s">
        <v>40</v>
      </c>
      <c r="B35" s="215">
        <v>1933</v>
      </c>
      <c r="C35" s="215">
        <v>1950</v>
      </c>
      <c r="D35" s="215">
        <v>1981</v>
      </c>
      <c r="E35" s="215">
        <v>2046</v>
      </c>
      <c r="F35" s="215">
        <v>2116</v>
      </c>
      <c r="G35" s="215">
        <v>2185</v>
      </c>
      <c r="H35" s="215">
        <v>2214</v>
      </c>
      <c r="I35" s="215">
        <v>2257</v>
      </c>
      <c r="J35" s="215">
        <v>2266</v>
      </c>
      <c r="K35" s="243">
        <v>3640</v>
      </c>
      <c r="L35" s="215">
        <v>3708</v>
      </c>
      <c r="M35" s="215">
        <v>3737</v>
      </c>
      <c r="N35" s="215">
        <v>3784</v>
      </c>
      <c r="O35" s="215">
        <v>3885</v>
      </c>
      <c r="P35" s="215">
        <v>3982</v>
      </c>
      <c r="Q35" s="215">
        <v>4049</v>
      </c>
      <c r="R35" s="215">
        <v>4062</v>
      </c>
      <c r="S35" s="215">
        <v>4110</v>
      </c>
      <c r="T35" s="215">
        <v>678</v>
      </c>
      <c r="U35" s="215">
        <v>1031</v>
      </c>
      <c r="V35" s="215">
        <v>1039</v>
      </c>
      <c r="W35" s="215">
        <v>1019</v>
      </c>
      <c r="X35" s="215">
        <v>1031</v>
      </c>
    </row>
    <row r="36" spans="1:24">
      <c r="A36" t="s">
        <v>41</v>
      </c>
      <c r="B36" s="215">
        <v>1634</v>
      </c>
      <c r="C36" s="215">
        <v>1675</v>
      </c>
      <c r="D36" s="215">
        <v>1730</v>
      </c>
      <c r="E36" s="215">
        <v>1804</v>
      </c>
      <c r="F36" s="215">
        <v>1907</v>
      </c>
      <c r="G36" s="215">
        <v>1958</v>
      </c>
      <c r="H36" s="215">
        <v>1993</v>
      </c>
      <c r="I36" s="215">
        <v>2021</v>
      </c>
      <c r="J36" s="215">
        <v>2035</v>
      </c>
      <c r="K36" s="243">
        <v>3701</v>
      </c>
      <c r="L36" s="215">
        <v>3814</v>
      </c>
      <c r="M36" s="215">
        <v>3897</v>
      </c>
      <c r="N36" s="215">
        <v>4015</v>
      </c>
      <c r="O36" s="215">
        <v>4169</v>
      </c>
      <c r="P36" s="215">
        <v>4371</v>
      </c>
      <c r="Q36" s="215">
        <v>4430</v>
      </c>
      <c r="R36" s="215">
        <v>4466</v>
      </c>
      <c r="S36" s="215">
        <v>4498</v>
      </c>
      <c r="T36" s="215">
        <v>269</v>
      </c>
      <c r="U36" s="215">
        <v>317</v>
      </c>
      <c r="V36" s="215">
        <v>319</v>
      </c>
      <c r="W36" s="215">
        <v>319</v>
      </c>
      <c r="X36" s="215">
        <v>291</v>
      </c>
    </row>
    <row r="37" spans="1:24">
      <c r="A37" t="s">
        <v>42</v>
      </c>
      <c r="B37" s="215">
        <v>2944</v>
      </c>
      <c r="C37" s="215">
        <v>2960</v>
      </c>
      <c r="D37" s="215">
        <v>2985</v>
      </c>
      <c r="E37" s="215">
        <v>2990</v>
      </c>
      <c r="F37" s="215">
        <v>2990</v>
      </c>
      <c r="G37" s="215">
        <v>2996</v>
      </c>
      <c r="H37" s="215">
        <v>2999</v>
      </c>
      <c r="I37" s="215">
        <v>3000</v>
      </c>
      <c r="J37" s="215">
        <v>2999</v>
      </c>
      <c r="K37" s="243">
        <v>7747</v>
      </c>
      <c r="L37" s="215">
        <v>7812</v>
      </c>
      <c r="M37" s="215">
        <v>7860</v>
      </c>
      <c r="N37" s="215">
        <v>7906</v>
      </c>
      <c r="O37" s="215">
        <v>7884</v>
      </c>
      <c r="P37" s="215">
        <v>7817</v>
      </c>
      <c r="Q37" s="215">
        <v>7731</v>
      </c>
      <c r="R37" s="215">
        <v>7664</v>
      </c>
      <c r="S37" s="215">
        <v>7612</v>
      </c>
      <c r="T37" s="215">
        <v>4890</v>
      </c>
      <c r="U37" s="215">
        <v>5110</v>
      </c>
      <c r="V37" s="215">
        <v>5129</v>
      </c>
      <c r="W37" s="215">
        <v>5099</v>
      </c>
      <c r="X37" s="215">
        <v>4836</v>
      </c>
    </row>
    <row r="38" spans="1:24">
      <c r="A38" t="s">
        <v>44</v>
      </c>
      <c r="B38" s="215">
        <v>3791</v>
      </c>
      <c r="C38" s="215">
        <v>3842</v>
      </c>
      <c r="D38" s="215">
        <v>3916</v>
      </c>
      <c r="E38" s="215">
        <v>3997</v>
      </c>
      <c r="F38" s="215">
        <v>4138</v>
      </c>
      <c r="G38" s="215">
        <v>4263</v>
      </c>
      <c r="H38" s="215">
        <v>4305</v>
      </c>
      <c r="I38" s="215">
        <v>4348</v>
      </c>
      <c r="J38" s="215">
        <v>4385</v>
      </c>
      <c r="K38" s="243">
        <v>9674</v>
      </c>
      <c r="L38" s="215">
        <v>9938</v>
      </c>
      <c r="M38" s="215">
        <v>10056</v>
      </c>
      <c r="N38" s="215">
        <v>10237</v>
      </c>
      <c r="O38" s="215">
        <v>10384</v>
      </c>
      <c r="P38" s="215">
        <v>10639</v>
      </c>
      <c r="Q38" s="215">
        <v>10780</v>
      </c>
      <c r="R38" s="215">
        <v>10786</v>
      </c>
      <c r="S38" s="215">
        <v>10825</v>
      </c>
      <c r="T38" s="215">
        <v>3161</v>
      </c>
      <c r="U38" s="215">
        <v>3029</v>
      </c>
      <c r="V38" s="215">
        <v>3014</v>
      </c>
      <c r="W38" s="215">
        <v>2981</v>
      </c>
      <c r="X38" s="215">
        <v>2853</v>
      </c>
    </row>
    <row r="39" spans="1:24">
      <c r="A39" t="s">
        <v>46</v>
      </c>
      <c r="B39" s="215">
        <v>1794</v>
      </c>
      <c r="C39" s="215">
        <v>1855</v>
      </c>
      <c r="D39" s="215">
        <v>1925</v>
      </c>
      <c r="E39" s="215">
        <v>1978</v>
      </c>
      <c r="F39" s="215">
        <v>2051</v>
      </c>
      <c r="G39" s="215">
        <v>2094</v>
      </c>
      <c r="H39" s="215">
        <v>2123</v>
      </c>
      <c r="I39" s="215">
        <v>2153</v>
      </c>
      <c r="J39" s="215">
        <v>2164</v>
      </c>
      <c r="K39" s="243">
        <v>5143</v>
      </c>
      <c r="L39" s="215">
        <v>5220</v>
      </c>
      <c r="M39" s="215">
        <v>5381</v>
      </c>
      <c r="N39" s="215">
        <v>5563</v>
      </c>
      <c r="O39" s="215">
        <v>5694</v>
      </c>
      <c r="P39" s="215">
        <v>5851</v>
      </c>
      <c r="Q39" s="215">
        <v>5901</v>
      </c>
      <c r="R39" s="215">
        <v>5927</v>
      </c>
      <c r="S39" s="215">
        <v>5961</v>
      </c>
      <c r="T39" s="215">
        <v>202</v>
      </c>
      <c r="U39" s="215">
        <v>242</v>
      </c>
      <c r="V39" s="215">
        <v>253</v>
      </c>
      <c r="W39" s="215">
        <v>270</v>
      </c>
      <c r="X39" s="215">
        <v>258</v>
      </c>
    </row>
    <row r="40" spans="1:24" s="3" customFormat="1">
      <c r="A40" s="3" t="s">
        <v>137</v>
      </c>
      <c r="B40" s="245">
        <v>33830</v>
      </c>
      <c r="C40" s="245">
        <v>34499</v>
      </c>
      <c r="D40" s="245">
        <v>35153</v>
      </c>
      <c r="E40" s="245">
        <v>35833</v>
      </c>
      <c r="F40" s="245">
        <v>36605</v>
      </c>
      <c r="G40" s="245">
        <v>37277</v>
      </c>
      <c r="H40" s="245">
        <v>37663</v>
      </c>
      <c r="I40" s="245">
        <v>37997</v>
      </c>
      <c r="J40" s="245">
        <v>38230</v>
      </c>
      <c r="K40" s="246">
        <v>86800</v>
      </c>
      <c r="L40" s="3">
        <v>89643</v>
      </c>
      <c r="M40" s="3">
        <v>91388</v>
      </c>
      <c r="N40" s="3">
        <v>92959</v>
      </c>
      <c r="O40" s="3">
        <v>94250</v>
      </c>
      <c r="P40" s="3">
        <v>95367</v>
      </c>
      <c r="Q40" s="3">
        <v>95764</v>
      </c>
      <c r="R40" s="3">
        <v>95731</v>
      </c>
      <c r="S40" s="3">
        <v>95877</v>
      </c>
      <c r="T40" s="245">
        <v>19631</v>
      </c>
      <c r="U40" s="245">
        <v>22300</v>
      </c>
      <c r="V40" s="245">
        <v>22881</v>
      </c>
      <c r="W40" s="245">
        <v>23035</v>
      </c>
      <c r="X40" s="245">
        <v>22882</v>
      </c>
    </row>
    <row r="41" spans="1:24">
      <c r="A41" t="s">
        <v>28</v>
      </c>
      <c r="B41" s="215">
        <v>12840</v>
      </c>
      <c r="C41" s="215">
        <v>12885</v>
      </c>
      <c r="D41" s="215">
        <v>12940</v>
      </c>
      <c r="E41" s="215">
        <v>13006</v>
      </c>
      <c r="F41" s="215">
        <v>13097</v>
      </c>
      <c r="G41" s="215">
        <v>13174</v>
      </c>
      <c r="H41" s="215">
        <v>13239</v>
      </c>
      <c r="I41" s="215">
        <v>13272</v>
      </c>
      <c r="J41" s="215">
        <v>13340</v>
      </c>
      <c r="K41" s="243">
        <v>34021</v>
      </c>
      <c r="L41" s="215">
        <v>34436</v>
      </c>
      <c r="M41" s="215">
        <v>34613</v>
      </c>
      <c r="N41" s="215">
        <v>34678</v>
      </c>
      <c r="O41" s="215">
        <v>34710</v>
      </c>
      <c r="P41" s="215">
        <v>34655</v>
      </c>
      <c r="Q41" s="215">
        <v>34386</v>
      </c>
      <c r="R41" s="215">
        <v>34200</v>
      </c>
      <c r="S41" s="215">
        <v>34071</v>
      </c>
      <c r="T41" s="215">
        <v>8807</v>
      </c>
      <c r="U41" s="215">
        <v>8165</v>
      </c>
      <c r="V41" s="215">
        <v>8229</v>
      </c>
      <c r="W41" s="215">
        <v>8123</v>
      </c>
      <c r="X41" s="215">
        <v>8243</v>
      </c>
    </row>
    <row r="42" spans="1:24">
      <c r="A42" t="s">
        <v>120</v>
      </c>
      <c r="B42" s="215">
        <v>8213</v>
      </c>
      <c r="C42" s="215">
        <v>8331</v>
      </c>
      <c r="D42" s="215">
        <v>8545</v>
      </c>
      <c r="E42" s="215">
        <v>8722</v>
      </c>
      <c r="F42" s="215">
        <v>8862</v>
      </c>
      <c r="G42" s="215">
        <v>8988</v>
      </c>
      <c r="H42" s="215">
        <v>9096</v>
      </c>
      <c r="I42" s="215">
        <v>9149</v>
      </c>
      <c r="J42" s="215">
        <v>9179</v>
      </c>
      <c r="K42" s="243">
        <v>22928</v>
      </c>
      <c r="L42" s="215">
        <v>23156</v>
      </c>
      <c r="M42" s="215">
        <v>23524</v>
      </c>
      <c r="N42" s="215">
        <v>24005</v>
      </c>
      <c r="O42" s="215">
        <v>24373</v>
      </c>
      <c r="P42" s="215">
        <v>24559</v>
      </c>
      <c r="Q42" s="215">
        <v>24585</v>
      </c>
      <c r="R42" s="215">
        <v>26297</v>
      </c>
      <c r="S42" s="215">
        <v>24580</v>
      </c>
      <c r="T42" s="215">
        <v>11454</v>
      </c>
      <c r="U42" s="215">
        <v>11069</v>
      </c>
      <c r="V42" s="215">
        <v>10945</v>
      </c>
      <c r="W42" s="215">
        <v>10937</v>
      </c>
      <c r="X42" s="215">
        <v>10783</v>
      </c>
    </row>
    <row r="43" spans="1:24">
      <c r="A43" t="s">
        <v>121</v>
      </c>
      <c r="B43" s="215">
        <v>2460</v>
      </c>
      <c r="C43" s="215">
        <v>2477</v>
      </c>
      <c r="D43" s="215">
        <v>2541</v>
      </c>
      <c r="E43" s="215">
        <v>2607</v>
      </c>
      <c r="F43" s="215">
        <v>2673</v>
      </c>
      <c r="G43" s="215">
        <v>2798</v>
      </c>
      <c r="H43" s="215">
        <v>2845</v>
      </c>
      <c r="I43" s="215">
        <v>2893</v>
      </c>
      <c r="J43" s="215">
        <v>2906</v>
      </c>
      <c r="K43" s="243">
        <v>7360</v>
      </c>
      <c r="L43" s="215">
        <v>7604</v>
      </c>
      <c r="M43" s="215">
        <v>7655</v>
      </c>
      <c r="N43" s="215">
        <v>7829</v>
      </c>
      <c r="O43" s="215">
        <v>7991</v>
      </c>
      <c r="P43" s="215">
        <v>8124</v>
      </c>
      <c r="Q43" s="215">
        <v>8343</v>
      </c>
      <c r="R43" s="215">
        <v>8408</v>
      </c>
      <c r="S43" s="215">
        <v>8468</v>
      </c>
      <c r="T43" s="215">
        <v>729</v>
      </c>
      <c r="U43" s="215">
        <v>814</v>
      </c>
      <c r="V43" s="215">
        <v>837</v>
      </c>
      <c r="W43" s="215">
        <v>734</v>
      </c>
      <c r="X43" s="215">
        <v>755</v>
      </c>
    </row>
    <row r="44" spans="1:24">
      <c r="A44" t="s">
        <v>8</v>
      </c>
      <c r="B44" s="215">
        <v>7864</v>
      </c>
      <c r="C44" s="215">
        <v>7972</v>
      </c>
      <c r="D44" s="215">
        <v>8012</v>
      </c>
      <c r="E44" s="215">
        <v>8145</v>
      </c>
      <c r="F44" s="215">
        <v>8320</v>
      </c>
      <c r="G44" s="215">
        <v>8405</v>
      </c>
      <c r="H44" s="215">
        <v>8496</v>
      </c>
      <c r="I44" s="215">
        <v>8544</v>
      </c>
      <c r="J44" s="215">
        <v>8577</v>
      </c>
      <c r="K44" s="243">
        <v>23236</v>
      </c>
      <c r="L44" s="215">
        <v>23798</v>
      </c>
      <c r="M44" s="215">
        <v>24097</v>
      </c>
      <c r="N44" s="215">
        <v>24161</v>
      </c>
      <c r="O44" s="215">
        <v>24408</v>
      </c>
      <c r="P44" s="215">
        <v>24673</v>
      </c>
      <c r="Q44" s="215">
        <v>24577</v>
      </c>
      <c r="R44" s="215">
        <v>24590</v>
      </c>
      <c r="S44" s="215">
        <v>24567</v>
      </c>
      <c r="T44" s="215">
        <v>11179</v>
      </c>
      <c r="U44" s="215">
        <v>13506</v>
      </c>
      <c r="V44" s="215">
        <v>13773</v>
      </c>
      <c r="W44" s="215">
        <v>13579</v>
      </c>
      <c r="X44" s="215">
        <v>13945</v>
      </c>
    </row>
    <row r="45" spans="1:24">
      <c r="A45" t="s">
        <v>122</v>
      </c>
      <c r="B45" s="215">
        <v>9144</v>
      </c>
      <c r="C45" s="215">
        <v>9383</v>
      </c>
      <c r="D45" s="215">
        <v>9455</v>
      </c>
      <c r="E45" s="215">
        <v>9552</v>
      </c>
      <c r="F45" s="215">
        <v>9649</v>
      </c>
      <c r="G45" s="215">
        <v>9703</v>
      </c>
      <c r="H45" s="215">
        <v>9786</v>
      </c>
      <c r="I45" s="215">
        <v>9803</v>
      </c>
      <c r="J45" s="215">
        <v>9831</v>
      </c>
      <c r="K45" s="243">
        <v>25119</v>
      </c>
      <c r="L45" s="215">
        <v>25829</v>
      </c>
      <c r="M45" s="215">
        <v>26259</v>
      </c>
      <c r="N45" s="215">
        <v>26398</v>
      </c>
      <c r="O45" s="215">
        <v>26540</v>
      </c>
      <c r="P45" s="215">
        <v>26609</v>
      </c>
      <c r="Q45" s="215">
        <v>26362</v>
      </c>
      <c r="R45" s="215">
        <v>26297</v>
      </c>
      <c r="S45" s="215">
        <v>26139</v>
      </c>
      <c r="T45" s="215">
        <v>12964</v>
      </c>
      <c r="U45" s="215">
        <v>16659</v>
      </c>
      <c r="V45" s="215">
        <v>16714</v>
      </c>
      <c r="W45" s="215">
        <v>17186</v>
      </c>
      <c r="X45" s="215">
        <v>16891</v>
      </c>
    </row>
    <row r="46" spans="1:24">
      <c r="A46" t="s">
        <v>123</v>
      </c>
      <c r="B46" s="215">
        <v>35582</v>
      </c>
      <c r="C46" s="215">
        <v>35737</v>
      </c>
      <c r="D46" s="215">
        <v>35851</v>
      </c>
      <c r="E46" s="215">
        <v>36189</v>
      </c>
      <c r="F46" s="215">
        <v>36362</v>
      </c>
      <c r="G46" s="215">
        <v>36587</v>
      </c>
      <c r="H46" s="215">
        <v>36735</v>
      </c>
      <c r="I46" s="215">
        <v>37017</v>
      </c>
      <c r="J46" s="215">
        <v>37212</v>
      </c>
      <c r="K46" s="243">
        <v>86605</v>
      </c>
      <c r="L46" s="215">
        <v>87449</v>
      </c>
      <c r="M46" s="215">
        <v>87866</v>
      </c>
      <c r="N46" s="215">
        <v>87907</v>
      </c>
      <c r="O46" s="215">
        <v>88297</v>
      </c>
      <c r="P46" s="215">
        <v>87986</v>
      </c>
      <c r="Q46" s="215">
        <v>87605</v>
      </c>
      <c r="R46" s="215">
        <v>87150</v>
      </c>
      <c r="S46" s="215">
        <v>87111</v>
      </c>
      <c r="T46" s="215">
        <v>54321</v>
      </c>
      <c r="U46" s="215">
        <v>52220</v>
      </c>
      <c r="V46" s="215">
        <v>51681</v>
      </c>
      <c r="W46" s="215">
        <v>51294</v>
      </c>
      <c r="X46" s="215">
        <v>50614</v>
      </c>
    </row>
    <row r="47" spans="1:24">
      <c r="A47" t="s">
        <v>124</v>
      </c>
      <c r="B47" s="215">
        <v>3852</v>
      </c>
      <c r="C47" s="215">
        <v>3967</v>
      </c>
      <c r="D47" s="215">
        <v>4125</v>
      </c>
      <c r="E47" s="215">
        <v>4244</v>
      </c>
      <c r="F47" s="215">
        <v>4327</v>
      </c>
      <c r="G47" s="215">
        <v>4371</v>
      </c>
      <c r="H47" s="215">
        <v>4411</v>
      </c>
      <c r="I47" s="215">
        <v>4441</v>
      </c>
      <c r="J47" s="215">
        <v>4473</v>
      </c>
      <c r="K47" s="243">
        <v>10914</v>
      </c>
      <c r="L47" s="215">
        <v>11300</v>
      </c>
      <c r="M47" s="215">
        <v>11612</v>
      </c>
      <c r="N47" s="215">
        <v>12051</v>
      </c>
      <c r="O47" s="215">
        <v>12348</v>
      </c>
      <c r="P47" s="215">
        <v>12485</v>
      </c>
      <c r="Q47" s="215">
        <v>12448</v>
      </c>
      <c r="R47" s="215">
        <v>12440</v>
      </c>
      <c r="S47" s="215">
        <v>12454</v>
      </c>
      <c r="T47" s="215">
        <v>1951</v>
      </c>
      <c r="U47" s="215">
        <v>2091</v>
      </c>
      <c r="V47" s="215">
        <v>2113</v>
      </c>
      <c r="W47" s="215">
        <v>2201</v>
      </c>
      <c r="X47" s="215">
        <v>2188</v>
      </c>
    </row>
    <row r="48" spans="1:24">
      <c r="A48" t="s">
        <v>45</v>
      </c>
      <c r="B48" s="215">
        <v>10984</v>
      </c>
      <c r="C48" s="215">
        <v>11120</v>
      </c>
      <c r="D48" s="215">
        <v>11213</v>
      </c>
      <c r="E48" s="215">
        <v>11637</v>
      </c>
      <c r="F48" s="215">
        <v>11889</v>
      </c>
      <c r="G48" s="215">
        <v>12010</v>
      </c>
      <c r="H48" s="215">
        <v>12068</v>
      </c>
      <c r="I48" s="215">
        <v>12094</v>
      </c>
      <c r="J48" s="215">
        <v>12110</v>
      </c>
      <c r="K48" s="243">
        <v>28112</v>
      </c>
      <c r="L48" s="215">
        <v>28571</v>
      </c>
      <c r="M48" s="215">
        <v>28898</v>
      </c>
      <c r="N48" s="215">
        <v>29027</v>
      </c>
      <c r="O48" s="215">
        <v>29768</v>
      </c>
      <c r="P48" s="215">
        <v>29941</v>
      </c>
      <c r="Q48" s="215">
        <v>29885</v>
      </c>
      <c r="R48" s="215">
        <v>29703</v>
      </c>
      <c r="S48" s="215">
        <v>29549</v>
      </c>
      <c r="T48" s="215">
        <v>21592</v>
      </c>
      <c r="U48" s="215">
        <v>20919</v>
      </c>
      <c r="V48" s="215">
        <v>20786</v>
      </c>
      <c r="W48" s="215">
        <v>21251</v>
      </c>
      <c r="X48" s="215">
        <v>20691</v>
      </c>
    </row>
    <row r="49" spans="1:25">
      <c r="A49" t="s">
        <v>15</v>
      </c>
      <c r="B49" s="215">
        <v>4165</v>
      </c>
      <c r="C49" s="215">
        <v>4331</v>
      </c>
      <c r="D49" s="215">
        <v>4434</v>
      </c>
      <c r="E49" s="215">
        <v>4548</v>
      </c>
      <c r="F49" s="215">
        <v>4665</v>
      </c>
      <c r="G49" s="215">
        <v>4737</v>
      </c>
      <c r="H49" s="215">
        <v>4821</v>
      </c>
      <c r="I49" s="215">
        <v>4915</v>
      </c>
      <c r="J49" s="215">
        <v>4965</v>
      </c>
      <c r="K49" s="243">
        <v>10709</v>
      </c>
      <c r="L49" s="215">
        <v>11491</v>
      </c>
      <c r="M49" s="215">
        <v>11895</v>
      </c>
      <c r="N49" s="215">
        <v>12138</v>
      </c>
      <c r="O49" s="215">
        <v>12368</v>
      </c>
      <c r="P49" s="215">
        <v>12565</v>
      </c>
      <c r="Q49" s="215">
        <v>12591</v>
      </c>
      <c r="R49" s="215">
        <v>12682</v>
      </c>
      <c r="S49" s="215">
        <v>12823</v>
      </c>
      <c r="T49" s="215">
        <v>2268</v>
      </c>
      <c r="U49" s="215">
        <v>2974</v>
      </c>
      <c r="V49" s="215">
        <v>3074</v>
      </c>
      <c r="W49" s="215">
        <v>3134</v>
      </c>
      <c r="X49" s="215">
        <v>3095</v>
      </c>
    </row>
    <row r="50" spans="1:25" s="3" customFormat="1">
      <c r="A50" s="3" t="s">
        <v>90</v>
      </c>
      <c r="B50" s="245">
        <v>95104</v>
      </c>
      <c r="C50" s="245">
        <v>96203</v>
      </c>
      <c r="D50" s="245">
        <v>97116</v>
      </c>
      <c r="E50" s="245">
        <v>98650</v>
      </c>
      <c r="F50" s="245">
        <v>99844</v>
      </c>
      <c r="G50" s="245">
        <v>100773</v>
      </c>
      <c r="H50" s="245">
        <v>101497</v>
      </c>
      <c r="I50" s="245">
        <v>102128</v>
      </c>
      <c r="J50" s="245">
        <v>102593</v>
      </c>
      <c r="K50" s="247">
        <v>249004</v>
      </c>
      <c r="L50" s="248">
        <v>253634</v>
      </c>
      <c r="M50" s="248">
        <v>256419</v>
      </c>
      <c r="N50" s="248">
        <v>258194</v>
      </c>
      <c r="O50" s="248">
        <v>260803</v>
      </c>
      <c r="P50" s="248">
        <v>261597</v>
      </c>
      <c r="Q50" s="248">
        <v>260782</v>
      </c>
      <c r="R50" s="248">
        <v>261767</v>
      </c>
      <c r="S50" s="248">
        <v>259762</v>
      </c>
      <c r="T50" s="245">
        <v>125265</v>
      </c>
      <c r="U50" s="245">
        <v>128417</v>
      </c>
      <c r="V50" s="245">
        <v>128152</v>
      </c>
      <c r="W50" s="245">
        <v>128439</v>
      </c>
      <c r="X50" s="245">
        <v>127205</v>
      </c>
    </row>
    <row r="51" spans="1:25" s="250" customFormat="1">
      <c r="A51" s="250" t="s">
        <v>153</v>
      </c>
      <c r="B51" s="251">
        <v>174338</v>
      </c>
      <c r="C51" s="251">
        <v>176558</v>
      </c>
      <c r="D51" s="251">
        <v>178759</v>
      </c>
      <c r="E51" s="251">
        <v>181627</v>
      </c>
      <c r="F51" s="251">
        <v>184205</v>
      </c>
      <c r="G51" s="251">
        <v>186362</v>
      </c>
      <c r="H51" s="251">
        <v>187732</v>
      </c>
      <c r="I51" s="251">
        <v>188911</v>
      </c>
      <c r="J51" s="251">
        <v>189878</v>
      </c>
      <c r="K51" s="252">
        <v>430285</v>
      </c>
      <c r="L51" s="253">
        <v>439301</v>
      </c>
      <c r="M51" s="253">
        <v>444876</v>
      </c>
      <c r="N51" s="253">
        <v>449358</v>
      </c>
      <c r="O51" s="253">
        <v>454120</v>
      </c>
      <c r="P51" s="253">
        <v>456657</v>
      </c>
      <c r="Q51" s="253">
        <v>455908</v>
      </c>
      <c r="R51" s="253">
        <v>456540</v>
      </c>
      <c r="S51" s="253">
        <v>455277</v>
      </c>
      <c r="T51" s="251">
        <v>210941</v>
      </c>
      <c r="U51" s="251">
        <v>217175</v>
      </c>
      <c r="V51" s="251">
        <v>218500</v>
      </c>
      <c r="W51" s="251">
        <v>220735</v>
      </c>
      <c r="X51" s="251">
        <v>216788</v>
      </c>
    </row>
    <row r="52" spans="1:25" s="3" customFormat="1">
      <c r="A52" s="3" t="s">
        <v>125</v>
      </c>
      <c r="B52" s="245">
        <v>151829</v>
      </c>
      <c r="C52" s="245">
        <v>153597</v>
      </c>
      <c r="D52" s="245">
        <v>156026</v>
      </c>
      <c r="E52" s="245">
        <v>158232</v>
      </c>
      <c r="F52" s="245">
        <v>160374</v>
      </c>
      <c r="G52" s="245">
        <v>162164</v>
      </c>
      <c r="H52" s="245">
        <v>163522</v>
      </c>
      <c r="I52" s="245">
        <v>164570</v>
      </c>
      <c r="J52" s="245">
        <v>165255</v>
      </c>
      <c r="K52" s="249">
        <v>380841</v>
      </c>
      <c r="L52" s="245">
        <v>387691</v>
      </c>
      <c r="M52" s="245">
        <v>391660</v>
      </c>
      <c r="N52" s="245">
        <v>396778</v>
      </c>
      <c r="O52" s="245">
        <v>400820</v>
      </c>
      <c r="P52" s="245">
        <v>399159</v>
      </c>
      <c r="Q52" s="245">
        <v>402144</v>
      </c>
      <c r="R52" s="245">
        <v>401397</v>
      </c>
      <c r="S52" s="245">
        <v>400940</v>
      </c>
      <c r="T52" s="245">
        <v>193265</v>
      </c>
      <c r="U52" s="245">
        <v>194332</v>
      </c>
      <c r="V52" s="245">
        <v>194665</v>
      </c>
      <c r="W52" s="245">
        <v>195322</v>
      </c>
      <c r="X52" s="245">
        <v>194059</v>
      </c>
    </row>
    <row r="53" spans="1:25" s="3" customFormat="1">
      <c r="A53" s="3" t="s">
        <v>91</v>
      </c>
      <c r="B53" s="245">
        <v>115087</v>
      </c>
      <c r="C53" s="245">
        <v>116663</v>
      </c>
      <c r="D53" s="245">
        <v>118242</v>
      </c>
      <c r="E53" s="245">
        <v>120313</v>
      </c>
      <c r="F53" s="245">
        <v>122332</v>
      </c>
      <c r="G53" s="245">
        <v>123915</v>
      </c>
      <c r="H53" s="245">
        <v>124859</v>
      </c>
      <c r="I53" s="245">
        <v>125592</v>
      </c>
      <c r="J53" s="245">
        <v>126261</v>
      </c>
      <c r="K53" s="249">
        <v>277359</v>
      </c>
      <c r="L53" s="245">
        <v>283963</v>
      </c>
      <c r="M53" s="245">
        <v>287960</v>
      </c>
      <c r="N53" s="245">
        <v>291168</v>
      </c>
      <c r="O53" s="245">
        <v>294571</v>
      </c>
      <c r="P53" s="245">
        <v>296894</v>
      </c>
      <c r="Q53" s="245">
        <v>296565</v>
      </c>
      <c r="R53" s="245">
        <v>295948</v>
      </c>
      <c r="S53" s="245">
        <v>295525</v>
      </c>
      <c r="T53" s="245">
        <v>129522</v>
      </c>
      <c r="U53" s="245">
        <v>136154</v>
      </c>
      <c r="V53" s="245">
        <v>138063</v>
      </c>
      <c r="W53" s="245">
        <v>138382</v>
      </c>
      <c r="X53" s="245">
        <v>137191</v>
      </c>
    </row>
    <row r="54" spans="1:25" s="3" customFormat="1">
      <c r="A54" s="3" t="s">
        <v>92</v>
      </c>
      <c r="B54" s="245">
        <v>554068</v>
      </c>
      <c r="C54" s="245">
        <v>561147</v>
      </c>
      <c r="D54" s="245">
        <v>570045</v>
      </c>
      <c r="E54" s="245">
        <v>579308</v>
      </c>
      <c r="F54" s="245">
        <v>588378</v>
      </c>
      <c r="G54" s="245">
        <v>596080</v>
      </c>
      <c r="H54" s="245">
        <v>601808</v>
      </c>
      <c r="I54" s="245">
        <v>606181</v>
      </c>
      <c r="J54" s="245">
        <v>609259</v>
      </c>
      <c r="K54" s="249">
        <v>1235550</v>
      </c>
      <c r="L54" s="245">
        <v>1259000</v>
      </c>
      <c r="M54" s="245">
        <v>1275000</v>
      </c>
      <c r="N54" s="245">
        <v>1291573</v>
      </c>
      <c r="O54" s="245">
        <v>1306000</v>
      </c>
      <c r="P54" s="245">
        <v>1315000</v>
      </c>
      <c r="Q54" s="245">
        <v>1315000</v>
      </c>
      <c r="R54" s="245">
        <v>1315000</v>
      </c>
      <c r="S54" s="245">
        <v>1315000</v>
      </c>
      <c r="T54" s="245">
        <v>605931</v>
      </c>
      <c r="U54" s="245">
        <v>620909</v>
      </c>
      <c r="V54" s="245">
        <v>627301</v>
      </c>
      <c r="W54" s="245">
        <v>630171</v>
      </c>
      <c r="X54" s="245">
        <v>628819</v>
      </c>
    </row>
    <row r="55" spans="1:25">
      <c r="T55" s="215"/>
      <c r="U55" s="215"/>
      <c r="V55" s="215"/>
      <c r="W55" s="215"/>
      <c r="X55" s="215"/>
    </row>
    <row r="58" spans="1:25">
      <c r="B58" s="215"/>
      <c r="C58" s="215"/>
      <c r="D58" s="215"/>
      <c r="E58" s="215"/>
      <c r="F58" s="215"/>
      <c r="G58" s="215"/>
      <c r="H58" s="215"/>
      <c r="I58" s="215"/>
      <c r="T58" s="255"/>
      <c r="U58" s="963" t="s">
        <v>173</v>
      </c>
      <c r="V58" s="964"/>
      <c r="W58" s="965"/>
      <c r="Y58" s="72"/>
    </row>
    <row r="59" spans="1:25">
      <c r="B59" s="215"/>
      <c r="C59" s="215"/>
      <c r="D59" s="215"/>
      <c r="E59" s="215"/>
      <c r="F59" s="215"/>
      <c r="G59" s="215"/>
      <c r="H59" s="215"/>
      <c r="I59" s="215"/>
      <c r="T59" s="256"/>
      <c r="U59" s="254" t="s">
        <v>170</v>
      </c>
      <c r="V59" s="254" t="s">
        <v>171</v>
      </c>
      <c r="W59" s="254" t="s">
        <v>172</v>
      </c>
    </row>
    <row r="60" spans="1:25">
      <c r="B60" s="215"/>
      <c r="C60" s="215"/>
      <c r="D60" s="215"/>
      <c r="E60" s="215"/>
      <c r="F60" s="215"/>
      <c r="G60" s="215"/>
      <c r="H60" s="215"/>
      <c r="I60" s="215"/>
      <c r="T60" s="257" t="s">
        <v>168</v>
      </c>
      <c r="U60" s="260">
        <f>(J51/B51)^(1/8)-1</f>
        <v>1.0730389197837642E-2</v>
      </c>
      <c r="V60" s="260">
        <f>(G51/B51)^(1/5)-1</f>
        <v>1.3428376575900236E-2</v>
      </c>
      <c r="W60" s="260">
        <f>(J51/G51)^(1/3)-1</f>
        <v>6.2496956429012318E-3</v>
      </c>
    </row>
    <row r="61" spans="1:25">
      <c r="B61" s="215"/>
      <c r="C61" s="215"/>
      <c r="D61" s="215"/>
      <c r="E61" s="215"/>
      <c r="F61" s="215"/>
      <c r="G61" s="215"/>
      <c r="H61" s="215"/>
      <c r="I61" s="215"/>
      <c r="T61" s="258" t="s">
        <v>169</v>
      </c>
      <c r="U61" s="259">
        <f>(X51/T51)^(1/8)-1</f>
        <v>3.4235274238507696E-3</v>
      </c>
      <c r="V61" s="259">
        <f>(U51/T51)^(1/5)-1</f>
        <v>5.8419996340872693E-3</v>
      </c>
      <c r="W61" s="259">
        <f>(X51/U51)^(1/3)-1</f>
        <v>-5.9434419610637779E-4</v>
      </c>
    </row>
    <row r="62" spans="1:25">
      <c r="B62" s="215"/>
      <c r="C62" s="215"/>
      <c r="D62" s="215"/>
      <c r="E62" s="215"/>
      <c r="F62" s="215"/>
      <c r="G62" s="215"/>
      <c r="H62" s="215"/>
      <c r="I62" s="215"/>
    </row>
    <row r="76" spans="3:9">
      <c r="C76" s="241"/>
      <c r="D76" s="241"/>
      <c r="E76" s="241"/>
      <c r="F76" s="241"/>
      <c r="G76" s="241"/>
      <c r="H76" s="241"/>
      <c r="I76" s="241"/>
    </row>
    <row r="77" spans="3:9">
      <c r="C77" s="241"/>
      <c r="D77" s="241"/>
      <c r="E77" s="241"/>
      <c r="F77" s="241"/>
      <c r="G77" s="241"/>
      <c r="H77" s="241"/>
      <c r="I77" s="241"/>
    </row>
    <row r="78" spans="3:9">
      <c r="C78" s="241"/>
      <c r="D78" s="241"/>
      <c r="E78" s="241"/>
      <c r="F78" s="241"/>
      <c r="G78" s="241"/>
      <c r="H78" s="241"/>
      <c r="I78" s="241"/>
    </row>
    <row r="79" spans="3:9">
      <c r="C79" s="241"/>
      <c r="D79" s="241"/>
      <c r="E79" s="241"/>
      <c r="F79" s="241"/>
      <c r="G79" s="241"/>
      <c r="H79" s="241"/>
      <c r="I79" s="241"/>
    </row>
    <row r="80" spans="3:9">
      <c r="C80" s="241"/>
      <c r="D80" s="241"/>
      <c r="E80" s="241"/>
      <c r="F80" s="241"/>
      <c r="G80" s="241"/>
      <c r="H80" s="241"/>
      <c r="I80" s="241"/>
    </row>
    <row r="81" spans="3:9">
      <c r="C81" s="241"/>
      <c r="D81" s="241"/>
      <c r="E81" s="241"/>
      <c r="F81" s="241"/>
      <c r="G81" s="241"/>
      <c r="H81" s="241"/>
      <c r="I81" s="241"/>
    </row>
    <row r="82" spans="3:9">
      <c r="C82" s="241"/>
      <c r="D82" s="241"/>
      <c r="E82" s="241"/>
      <c r="F82" s="241"/>
      <c r="G82" s="241"/>
      <c r="H82" s="241"/>
      <c r="I82" s="241"/>
    </row>
    <row r="83" spans="3:9">
      <c r="C83" s="241"/>
      <c r="D83" s="241"/>
      <c r="E83" s="241"/>
      <c r="F83" s="241"/>
      <c r="G83" s="241"/>
      <c r="H83" s="241"/>
      <c r="I83" s="241"/>
    </row>
    <row r="84" spans="3:9">
      <c r="C84" s="241"/>
      <c r="D84" s="241"/>
      <c r="E84" s="241"/>
      <c r="F84" s="241"/>
      <c r="G84" s="241"/>
      <c r="H84" s="241"/>
      <c r="I84" s="241"/>
    </row>
    <row r="85" spans="3:9">
      <c r="C85" s="241"/>
      <c r="D85" s="241"/>
      <c r="E85" s="241"/>
      <c r="F85" s="241"/>
      <c r="G85" s="241"/>
      <c r="H85" s="241"/>
      <c r="I85" s="241"/>
    </row>
    <row r="86" spans="3:9">
      <c r="C86" s="241"/>
      <c r="D86" s="241"/>
      <c r="E86" s="241"/>
      <c r="F86" s="241"/>
      <c r="G86" s="241"/>
      <c r="H86" s="241"/>
      <c r="I86" s="241"/>
    </row>
    <row r="87" spans="3:9">
      <c r="C87" s="241"/>
      <c r="D87" s="241"/>
      <c r="E87" s="241"/>
      <c r="F87" s="241"/>
      <c r="G87" s="241"/>
      <c r="H87" s="241"/>
      <c r="I87" s="241"/>
    </row>
    <row r="88" spans="3:9">
      <c r="C88" s="241"/>
      <c r="D88" s="241"/>
      <c r="E88" s="241"/>
      <c r="F88" s="241"/>
      <c r="G88" s="241"/>
      <c r="H88" s="241"/>
      <c r="I88" s="241"/>
    </row>
    <row r="89" spans="3:9">
      <c r="C89" s="241"/>
      <c r="D89" s="241"/>
      <c r="E89" s="241"/>
      <c r="F89" s="241"/>
      <c r="G89" s="241"/>
      <c r="H89" s="241"/>
      <c r="I89" s="241"/>
    </row>
    <row r="90" spans="3:9">
      <c r="C90" s="241"/>
      <c r="D90" s="241"/>
      <c r="E90" s="241"/>
      <c r="F90" s="241"/>
      <c r="G90" s="241"/>
      <c r="H90" s="241"/>
      <c r="I90" s="241"/>
    </row>
    <row r="91" spans="3:9">
      <c r="C91" s="241"/>
      <c r="D91" s="241"/>
      <c r="E91" s="241"/>
      <c r="F91" s="241"/>
      <c r="G91" s="241"/>
      <c r="H91" s="241"/>
      <c r="I91" s="241"/>
    </row>
    <row r="92" spans="3:9">
      <c r="C92" s="241"/>
      <c r="D92" s="241"/>
      <c r="E92" s="241"/>
      <c r="F92" s="241"/>
      <c r="G92" s="241"/>
      <c r="H92" s="241"/>
      <c r="I92" s="241"/>
    </row>
    <row r="93" spans="3:9">
      <c r="C93" s="241"/>
      <c r="D93" s="241"/>
      <c r="E93" s="241"/>
      <c r="F93" s="241"/>
      <c r="G93" s="241"/>
      <c r="H93" s="241"/>
      <c r="I93" s="241"/>
    </row>
    <row r="94" spans="3:9">
      <c r="C94" s="241"/>
      <c r="D94" s="241"/>
      <c r="E94" s="241"/>
      <c r="F94" s="241"/>
      <c r="G94" s="241"/>
      <c r="H94" s="241"/>
      <c r="I94" s="241"/>
    </row>
    <row r="95" spans="3:9">
      <c r="C95" s="241"/>
      <c r="D95" s="241"/>
      <c r="E95" s="241"/>
      <c r="F95" s="241"/>
      <c r="G95" s="241"/>
      <c r="H95" s="241"/>
      <c r="I95" s="241"/>
    </row>
    <row r="96" spans="3:9">
      <c r="C96" s="241"/>
      <c r="D96" s="241"/>
      <c r="E96" s="241"/>
      <c r="F96" s="241"/>
      <c r="G96" s="241"/>
      <c r="H96" s="241"/>
      <c r="I96" s="241"/>
    </row>
    <row r="97" spans="2:9">
      <c r="C97" s="241"/>
      <c r="D97" s="241"/>
      <c r="E97" s="241"/>
      <c r="F97" s="241"/>
      <c r="G97" s="241"/>
      <c r="H97" s="241"/>
      <c r="I97" s="241"/>
    </row>
    <row r="98" spans="2:9">
      <c r="C98" s="241"/>
      <c r="D98" s="241"/>
      <c r="E98" s="241"/>
      <c r="F98" s="241"/>
      <c r="G98" s="241"/>
      <c r="H98" s="241"/>
      <c r="I98" s="241"/>
    </row>
    <row r="99" spans="2:9">
      <c r="C99" s="241"/>
      <c r="D99" s="241"/>
      <c r="E99" s="241"/>
      <c r="F99" s="241"/>
      <c r="G99" s="241"/>
      <c r="H99" s="241"/>
      <c r="I99" s="241"/>
    </row>
    <row r="100" spans="2:9">
      <c r="C100" s="241"/>
      <c r="D100" s="241"/>
      <c r="E100" s="241"/>
      <c r="F100" s="241"/>
      <c r="G100" s="241"/>
      <c r="H100" s="241"/>
      <c r="I100" s="241"/>
    </row>
    <row r="101" spans="2:9">
      <c r="C101" s="241"/>
      <c r="D101" s="241"/>
      <c r="E101" s="241"/>
      <c r="F101" s="241"/>
      <c r="G101" s="241"/>
      <c r="H101" s="241"/>
      <c r="I101" s="241"/>
    </row>
    <row r="102" spans="2:9">
      <c r="C102" s="241"/>
      <c r="D102" s="241"/>
      <c r="E102" s="241"/>
      <c r="F102" s="241"/>
      <c r="G102" s="241"/>
      <c r="H102" s="241"/>
      <c r="I102" s="241"/>
    </row>
    <row r="103" spans="2:9">
      <c r="C103" s="241"/>
      <c r="D103" s="241"/>
      <c r="E103" s="241"/>
      <c r="F103" s="241"/>
      <c r="G103" s="241"/>
      <c r="H103" s="241"/>
      <c r="I103" s="241"/>
    </row>
    <row r="104" spans="2:9">
      <c r="B104" s="241"/>
      <c r="C104" s="241"/>
      <c r="D104" s="241"/>
      <c r="E104" s="241"/>
      <c r="F104" s="241"/>
      <c r="G104" s="241"/>
      <c r="H104" s="241"/>
      <c r="I104" s="241"/>
    </row>
    <row r="105" spans="2:9">
      <c r="B105" s="241"/>
      <c r="C105" s="241"/>
      <c r="D105" s="241"/>
      <c r="E105" s="241"/>
      <c r="F105" s="241"/>
      <c r="G105" s="241"/>
      <c r="H105" s="241"/>
      <c r="I105" s="241"/>
    </row>
    <row r="106" spans="2:9">
      <c r="B106" s="241"/>
      <c r="C106" s="241"/>
      <c r="D106" s="241"/>
      <c r="E106" s="241"/>
      <c r="F106" s="241"/>
      <c r="G106" s="241"/>
      <c r="H106" s="241"/>
      <c r="I106" s="241"/>
    </row>
    <row r="107" spans="2:9">
      <c r="B107" s="241"/>
      <c r="C107" s="241"/>
      <c r="D107" s="241"/>
      <c r="E107" s="241"/>
      <c r="F107" s="241"/>
      <c r="G107" s="241"/>
      <c r="H107" s="241"/>
      <c r="I107" s="241"/>
    </row>
    <row r="108" spans="2:9">
      <c r="B108" s="241"/>
      <c r="C108" s="241"/>
      <c r="D108" s="241"/>
      <c r="E108" s="241"/>
      <c r="F108" s="241"/>
      <c r="G108" s="241"/>
      <c r="H108" s="241"/>
      <c r="I108" s="241"/>
    </row>
    <row r="109" spans="2:9">
      <c r="B109" s="241"/>
      <c r="C109" s="241"/>
      <c r="D109" s="241"/>
      <c r="E109" s="241"/>
      <c r="F109" s="241"/>
      <c r="G109" s="241"/>
      <c r="H109" s="241"/>
      <c r="I109" s="241"/>
    </row>
    <row r="110" spans="2:9">
      <c r="B110" s="241"/>
      <c r="C110" s="241"/>
      <c r="D110" s="241"/>
      <c r="E110" s="241"/>
      <c r="F110" s="241"/>
      <c r="G110" s="241"/>
      <c r="H110" s="241"/>
      <c r="I110" s="241"/>
    </row>
    <row r="111" spans="2:9">
      <c r="B111" s="241"/>
      <c r="C111" s="241"/>
      <c r="D111" s="241"/>
      <c r="E111" s="241"/>
      <c r="F111" s="241"/>
      <c r="G111" s="241"/>
      <c r="H111" s="241"/>
      <c r="I111" s="241"/>
    </row>
    <row r="112" spans="2:9">
      <c r="B112" s="241"/>
      <c r="C112" s="241"/>
      <c r="D112" s="241"/>
      <c r="E112" s="241"/>
      <c r="F112" s="241"/>
      <c r="G112" s="241"/>
      <c r="H112" s="241"/>
      <c r="I112" s="241"/>
    </row>
    <row r="113" spans="2:9">
      <c r="B113" s="241"/>
      <c r="C113" s="241"/>
      <c r="D113" s="241"/>
      <c r="E113" s="241"/>
      <c r="F113" s="241"/>
      <c r="G113" s="241"/>
      <c r="H113" s="241"/>
      <c r="I113" s="241"/>
    </row>
    <row r="114" spans="2:9">
      <c r="B114" s="241"/>
      <c r="C114" s="241"/>
      <c r="D114" s="241"/>
      <c r="E114" s="241"/>
      <c r="F114" s="241"/>
      <c r="G114" s="241"/>
      <c r="H114" s="241"/>
      <c r="I114" s="241"/>
    </row>
  </sheetData>
  <mergeCells count="1">
    <mergeCell ref="U58:W5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"/>
  <sheetViews>
    <sheetView workbookViewId="0">
      <selection activeCell="K27" sqref="K27"/>
    </sheetView>
  </sheetViews>
  <sheetFormatPr baseColWidth="10" defaultColWidth="8.83203125" defaultRowHeight="13"/>
  <cols>
    <col min="1" max="1" width="19.83203125" style="72" bestFit="1" customWidth="1"/>
    <col min="2" max="16384" width="8.83203125" style="72"/>
  </cols>
  <sheetData>
    <row r="1" spans="1:8" s="3" customFormat="1">
      <c r="A1" s="274"/>
      <c r="B1" s="966" t="s">
        <v>57</v>
      </c>
      <c r="C1" s="967"/>
      <c r="D1" s="967"/>
      <c r="E1" s="968"/>
      <c r="F1" s="969" t="s">
        <v>58</v>
      </c>
      <c r="G1" s="970"/>
      <c r="H1" s="971"/>
    </row>
    <row r="2" spans="1:8" s="3" customFormat="1">
      <c r="A2" s="275"/>
      <c r="B2" s="975" t="s">
        <v>82</v>
      </c>
      <c r="C2" s="976"/>
      <c r="D2" s="976"/>
      <c r="E2" s="977"/>
      <c r="F2" s="972"/>
      <c r="G2" s="973"/>
      <c r="H2" s="974"/>
    </row>
    <row r="3" spans="1:8" s="3" customFormat="1">
      <c r="A3" s="275" t="s">
        <v>62</v>
      </c>
      <c r="B3" s="276">
        <v>1980</v>
      </c>
      <c r="C3" s="149">
        <v>1990</v>
      </c>
      <c r="D3" s="277">
        <v>2000</v>
      </c>
      <c r="E3" s="278">
        <v>2010</v>
      </c>
      <c r="F3" s="276" t="s">
        <v>63</v>
      </c>
      <c r="G3" s="286" t="s">
        <v>64</v>
      </c>
      <c r="H3" s="287" t="s">
        <v>181</v>
      </c>
    </row>
    <row r="4" spans="1:8">
      <c r="A4" s="279" t="s">
        <v>48</v>
      </c>
      <c r="B4" s="280">
        <v>28904</v>
      </c>
      <c r="C4" s="280">
        <v>41981</v>
      </c>
      <c r="D4" s="280">
        <v>44889</v>
      </c>
      <c r="E4" s="281">
        <v>49365</v>
      </c>
      <c r="F4" s="282">
        <v>3.8028991090239606E-2</v>
      </c>
      <c r="G4" s="282">
        <v>6.720042928185288E-3</v>
      </c>
      <c r="H4" s="272">
        <v>9.5502044391009289E-3</v>
      </c>
    </row>
    <row r="5" spans="1:8">
      <c r="A5" s="279" t="s">
        <v>50</v>
      </c>
      <c r="B5" s="280">
        <v>17428</v>
      </c>
      <c r="C5" s="280">
        <v>27960</v>
      </c>
      <c r="D5" s="281">
        <v>32909</v>
      </c>
      <c r="E5" s="281">
        <v>38322</v>
      </c>
      <c r="F5" s="282">
        <v>4.8404705695173966E-2</v>
      </c>
      <c r="G5" s="282">
        <v>1.6430648437632422E-2</v>
      </c>
      <c r="H5" s="272">
        <v>1.5344330383568083E-2</v>
      </c>
    </row>
    <row r="6" spans="1:8">
      <c r="A6" s="279" t="s">
        <v>52</v>
      </c>
      <c r="B6" s="280">
        <v>59924</v>
      </c>
      <c r="C6" s="280">
        <v>84995</v>
      </c>
      <c r="D6" s="280">
        <v>93865</v>
      </c>
      <c r="E6" s="281">
        <v>102730</v>
      </c>
      <c r="F6" s="282">
        <v>3.5569517523601268E-2</v>
      </c>
      <c r="G6" s="282">
        <v>9.9759461278396966E-3</v>
      </c>
      <c r="H6" s="272">
        <v>9.0655057743500578E-3</v>
      </c>
    </row>
    <row r="7" spans="1:8" s="4" customFormat="1">
      <c r="A7" s="283" t="s">
        <v>156</v>
      </c>
      <c r="B7" s="284">
        <v>106256</v>
      </c>
      <c r="C7" s="284">
        <v>154936</v>
      </c>
      <c r="D7" s="284">
        <v>171663</v>
      </c>
      <c r="E7" s="284">
        <v>190417</v>
      </c>
      <c r="F7" s="285">
        <v>3.8436363530396367E-2</v>
      </c>
      <c r="G7" s="285">
        <v>1.0304845370339377E-2</v>
      </c>
      <c r="H7" s="273">
        <v>1.04222523852886E-2</v>
      </c>
    </row>
    <row r="8" spans="1:8">
      <c r="A8" s="298" t="s">
        <v>76</v>
      </c>
      <c r="B8" s="299">
        <v>101208</v>
      </c>
      <c r="C8" s="299">
        <v>135622</v>
      </c>
      <c r="D8" s="299">
        <v>149961</v>
      </c>
      <c r="E8" s="300">
        <v>166053</v>
      </c>
      <c r="F8" s="301">
        <v>2.9701938135739514E-2</v>
      </c>
      <c r="G8" s="301">
        <v>1.0101040153634111E-2</v>
      </c>
      <c r="H8" s="302">
        <v>1.0245302798186362E-2</v>
      </c>
    </row>
    <row r="9" spans="1:8">
      <c r="A9" s="298" t="s">
        <v>54</v>
      </c>
      <c r="B9" s="299">
        <v>69375</v>
      </c>
      <c r="C9" s="299">
        <v>101773</v>
      </c>
      <c r="D9" s="300">
        <v>113023</v>
      </c>
      <c r="E9" s="300">
        <v>126709</v>
      </c>
      <c r="F9" s="301">
        <v>3.9065578530273593E-2</v>
      </c>
      <c r="G9" s="301">
        <v>1.0539806016414799E-2</v>
      </c>
      <c r="H9" s="302">
        <v>1.1495752180498808E-2</v>
      </c>
    </row>
    <row r="10" spans="1:8">
      <c r="A10" s="293" t="s">
        <v>183</v>
      </c>
      <c r="B10" s="294">
        <v>349001</v>
      </c>
      <c r="C10" s="294">
        <v>503541</v>
      </c>
      <c r="D10" s="295">
        <v>546524</v>
      </c>
      <c r="E10" s="295">
        <v>614754</v>
      </c>
      <c r="F10" s="296">
        <v>3.7339264285494833E-2</v>
      </c>
      <c r="G10" s="296">
        <v>8.2249489217078864E-3</v>
      </c>
      <c r="H10" s="297">
        <v>1.1833869210773784E-2</v>
      </c>
    </row>
  </sheetData>
  <mergeCells count="3">
    <mergeCell ref="B1:E1"/>
    <mergeCell ref="F1:H2"/>
    <mergeCell ref="B2:E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D22"/>
  <sheetViews>
    <sheetView workbookViewId="0">
      <selection activeCell="BC14" sqref="BC14:BD22"/>
    </sheetView>
  </sheetViews>
  <sheetFormatPr baseColWidth="10" defaultColWidth="8.83203125" defaultRowHeight="13"/>
  <cols>
    <col min="1" max="1" width="26.33203125" style="72" bestFit="1" customWidth="1"/>
    <col min="2" max="30" width="0" style="72" hidden="1" customWidth="1"/>
    <col min="31" max="32" width="8.83203125" style="72"/>
    <col min="33" max="34" width="9.1640625" style="72" hidden="1" customWidth="1"/>
    <col min="35" max="35" width="0" style="72" hidden="1" customWidth="1"/>
    <col min="36" max="36" width="8.83203125" style="72"/>
    <col min="37" max="41" width="9.1640625" style="72" hidden="1" customWidth="1"/>
    <col min="42" max="43" width="9.1640625" style="72" customWidth="1"/>
    <col min="44" max="49" width="9.1640625" style="72" hidden="1" customWidth="1"/>
    <col min="50" max="16384" width="8.83203125" style="72"/>
  </cols>
  <sheetData>
    <row r="1" spans="1:55" s="20" customFormat="1" ht="12.75" customHeight="1">
      <c r="A1" s="274"/>
      <c r="B1" s="987" t="s">
        <v>126</v>
      </c>
      <c r="C1" s="988"/>
      <c r="D1" s="988"/>
      <c r="E1" s="988"/>
      <c r="F1" s="989"/>
      <c r="G1" s="966" t="s">
        <v>57</v>
      </c>
      <c r="H1" s="967"/>
      <c r="I1" s="967"/>
      <c r="J1" s="968"/>
      <c r="K1" s="969" t="s">
        <v>58</v>
      </c>
      <c r="L1" s="970"/>
      <c r="M1" s="971"/>
      <c r="N1" s="990" t="s">
        <v>140</v>
      </c>
      <c r="O1" s="991"/>
      <c r="P1" s="969" t="s">
        <v>157</v>
      </c>
      <c r="Q1" s="970"/>
      <c r="R1" s="970"/>
      <c r="S1" s="970"/>
      <c r="T1" s="970"/>
      <c r="U1" s="970"/>
      <c r="V1" s="971"/>
      <c r="W1" s="994" t="s">
        <v>59</v>
      </c>
      <c r="X1" s="983"/>
      <c r="Y1" s="983"/>
      <c r="Z1" s="983"/>
      <c r="AA1" s="983"/>
      <c r="AB1" s="983"/>
      <c r="AC1" s="983"/>
      <c r="AD1" s="983"/>
      <c r="AE1" s="983"/>
      <c r="AF1" s="983"/>
      <c r="AG1" s="983"/>
      <c r="AH1" s="995"/>
      <c r="AI1" s="312"/>
      <c r="AJ1" s="985" t="s">
        <v>186</v>
      </c>
      <c r="AK1" s="983" t="s">
        <v>164</v>
      </c>
      <c r="AL1" s="983"/>
      <c r="AM1" s="983"/>
      <c r="AN1" s="983"/>
      <c r="AO1" s="983"/>
      <c r="AP1" s="983"/>
      <c r="AQ1" s="983"/>
      <c r="AR1" s="983"/>
      <c r="AS1" s="313"/>
      <c r="AT1" s="966" t="s">
        <v>60</v>
      </c>
      <c r="AU1" s="968"/>
      <c r="AV1" s="337"/>
      <c r="AW1" s="337" t="s">
        <v>107</v>
      </c>
      <c r="AX1" s="978" t="s">
        <v>186</v>
      </c>
      <c r="AY1" s="11"/>
    </row>
    <row r="2" spans="1:55" s="20" customFormat="1" ht="27.75" customHeight="1">
      <c r="A2" s="275"/>
      <c r="B2" s="980" t="s">
        <v>127</v>
      </c>
      <c r="C2" s="980"/>
      <c r="D2" s="980"/>
      <c r="E2" s="980"/>
      <c r="F2" s="980"/>
      <c r="G2" s="975" t="s">
        <v>82</v>
      </c>
      <c r="H2" s="976"/>
      <c r="I2" s="976"/>
      <c r="J2" s="977"/>
      <c r="K2" s="972"/>
      <c r="L2" s="973"/>
      <c r="M2" s="974"/>
      <c r="N2" s="992"/>
      <c r="O2" s="993"/>
      <c r="P2" s="972"/>
      <c r="Q2" s="973"/>
      <c r="R2" s="973"/>
      <c r="S2" s="973"/>
      <c r="T2" s="973"/>
      <c r="U2" s="973"/>
      <c r="V2" s="974"/>
      <c r="W2" s="996"/>
      <c r="X2" s="984"/>
      <c r="Y2" s="984"/>
      <c r="Z2" s="984"/>
      <c r="AA2" s="984"/>
      <c r="AB2" s="984"/>
      <c r="AC2" s="984"/>
      <c r="AD2" s="984"/>
      <c r="AE2" s="984"/>
      <c r="AF2" s="984"/>
      <c r="AG2" s="984"/>
      <c r="AH2" s="997"/>
      <c r="AI2" s="3" t="s">
        <v>184</v>
      </c>
      <c r="AJ2" s="986"/>
      <c r="AK2" s="984"/>
      <c r="AL2" s="984"/>
      <c r="AM2" s="984"/>
      <c r="AN2" s="984"/>
      <c r="AO2" s="984"/>
      <c r="AP2" s="984"/>
      <c r="AQ2" s="984"/>
      <c r="AR2" s="984"/>
      <c r="AT2" s="981" t="s">
        <v>93</v>
      </c>
      <c r="AU2" s="982"/>
      <c r="AV2" s="149"/>
      <c r="AW2" s="149" t="s">
        <v>108</v>
      </c>
      <c r="AX2" s="979"/>
      <c r="AY2" s="12"/>
    </row>
    <row r="3" spans="1:55" s="7" customFormat="1" ht="15.5" customHeight="1">
      <c r="A3" s="338" t="s">
        <v>62</v>
      </c>
      <c r="B3" s="339" t="s">
        <v>128</v>
      </c>
      <c r="C3" s="339" t="s">
        <v>129</v>
      </c>
      <c r="D3" s="339" t="s">
        <v>130</v>
      </c>
      <c r="E3" s="339" t="s">
        <v>17</v>
      </c>
      <c r="F3" s="339" t="s">
        <v>18</v>
      </c>
      <c r="G3" s="315">
        <v>1980</v>
      </c>
      <c r="H3" s="147">
        <v>1990</v>
      </c>
      <c r="I3" s="340">
        <v>2000</v>
      </c>
      <c r="J3" s="341">
        <v>2010</v>
      </c>
      <c r="K3" s="315" t="s">
        <v>63</v>
      </c>
      <c r="L3" s="342" t="s">
        <v>64</v>
      </c>
      <c r="M3" s="342" t="s">
        <v>181</v>
      </c>
      <c r="N3" s="343">
        <v>1980</v>
      </c>
      <c r="O3" s="344">
        <v>1990</v>
      </c>
      <c r="P3" s="345">
        <v>2000</v>
      </c>
      <c r="Q3" s="346">
        <v>2006</v>
      </c>
      <c r="R3" s="346">
        <v>2007</v>
      </c>
      <c r="S3" s="346">
        <v>2008</v>
      </c>
      <c r="T3" s="346">
        <v>2009</v>
      </c>
      <c r="U3" s="346">
        <v>2010</v>
      </c>
      <c r="V3" s="341">
        <v>2011</v>
      </c>
      <c r="W3" s="343">
        <v>2000</v>
      </c>
      <c r="X3" s="347">
        <v>2001</v>
      </c>
      <c r="Y3" s="347">
        <v>2002</v>
      </c>
      <c r="Z3" s="347">
        <v>2003</v>
      </c>
      <c r="AA3" s="347">
        <v>2004</v>
      </c>
      <c r="AB3" s="347">
        <v>2005</v>
      </c>
      <c r="AC3" s="347">
        <v>2006</v>
      </c>
      <c r="AD3" s="344">
        <v>2007</v>
      </c>
      <c r="AE3" s="347">
        <v>2008</v>
      </c>
      <c r="AF3" s="344">
        <v>2009</v>
      </c>
      <c r="AG3" s="347">
        <v>2010</v>
      </c>
      <c r="AH3" s="344">
        <v>2011</v>
      </c>
      <c r="AI3" s="314" t="s">
        <v>185</v>
      </c>
      <c r="AJ3" s="318" t="s">
        <v>115</v>
      </c>
      <c r="AK3" s="147"/>
      <c r="AL3" s="147"/>
      <c r="AM3" s="306"/>
      <c r="AN3" s="147"/>
      <c r="AO3" s="316"/>
      <c r="AP3" s="147">
        <v>2008</v>
      </c>
      <c r="AQ3" s="316">
        <v>2009</v>
      </c>
      <c r="AR3" s="147"/>
      <c r="AS3" s="6"/>
      <c r="AT3" s="348" t="s">
        <v>56</v>
      </c>
      <c r="AU3" s="348" t="s">
        <v>83</v>
      </c>
      <c r="AV3" s="147"/>
      <c r="AW3" s="147"/>
      <c r="AX3" s="269" t="s">
        <v>115</v>
      </c>
      <c r="AY3" s="307"/>
    </row>
    <row r="4" spans="1:55" s="120" customFormat="1" ht="14.5" customHeight="1">
      <c r="A4" s="279" t="s">
        <v>89</v>
      </c>
      <c r="B4" s="349">
        <v>0</v>
      </c>
      <c r="C4" s="349"/>
      <c r="D4" s="349"/>
      <c r="E4" s="349" t="s">
        <v>49</v>
      </c>
      <c r="F4" s="349"/>
      <c r="G4" s="280">
        <v>28904</v>
      </c>
      <c r="H4" s="280">
        <v>41981</v>
      </c>
      <c r="I4" s="280">
        <v>44889</v>
      </c>
      <c r="J4" s="281">
        <v>49365</v>
      </c>
      <c r="K4" s="282">
        <v>3.8028991090239606E-2</v>
      </c>
      <c r="L4" s="282">
        <v>6.720042928185288E-3</v>
      </c>
      <c r="M4" s="272">
        <v>9.5502044391009289E-3</v>
      </c>
      <c r="N4" s="350">
        <v>2.6814627733185716</v>
      </c>
      <c r="O4" s="350">
        <v>2.1023796479359711</v>
      </c>
      <c r="P4" s="350">
        <v>2.0808959563034093</v>
      </c>
      <c r="Q4" s="350">
        <v>2.0456641686568395</v>
      </c>
      <c r="R4" s="350">
        <v>2.0301315951297503</v>
      </c>
      <c r="S4" s="350">
        <v>2.0311487106309243</v>
      </c>
      <c r="T4" s="350">
        <v>2.0217302840400424</v>
      </c>
      <c r="U4" s="350"/>
      <c r="V4" s="350"/>
      <c r="W4" s="310">
        <v>45404</v>
      </c>
      <c r="X4" s="310">
        <v>45856</v>
      </c>
      <c r="Y4" s="310">
        <v>46490</v>
      </c>
      <c r="Z4" s="310">
        <v>47144</v>
      </c>
      <c r="AA4" s="310">
        <v>47756</v>
      </c>
      <c r="AB4" s="310">
        <v>48312</v>
      </c>
      <c r="AC4" s="310">
        <v>48572</v>
      </c>
      <c r="AD4" s="310">
        <v>48786</v>
      </c>
      <c r="AE4" s="310">
        <v>49055</v>
      </c>
      <c r="AF4" s="310">
        <v>49148</v>
      </c>
      <c r="AI4" s="309">
        <f>(AF4/AB4)^(1/5)-1</f>
        <v>3.4371288267802669E-3</v>
      </c>
      <c r="AJ4" s="319">
        <f>(AF4/AE4)-1</f>
        <v>1.895831209866472E-3</v>
      </c>
      <c r="AK4" s="317">
        <v>77505</v>
      </c>
      <c r="AL4" s="308">
        <v>88260</v>
      </c>
      <c r="AM4" s="308">
        <v>94481</v>
      </c>
      <c r="AN4" s="308">
        <v>99362</v>
      </c>
      <c r="AO4" s="308">
        <v>99042</v>
      </c>
      <c r="AP4" s="351">
        <v>99638</v>
      </c>
      <c r="AQ4" s="308">
        <v>99364</v>
      </c>
      <c r="AR4" s="308"/>
      <c r="AT4" s="352">
        <v>3382</v>
      </c>
      <c r="AU4" s="353">
        <v>1.0316159791113222E-2</v>
      </c>
      <c r="AV4" s="353"/>
      <c r="AW4" s="353">
        <v>4.8936396576215735E-3</v>
      </c>
      <c r="AX4" s="272">
        <f>(AQ4/AP4)-1</f>
        <v>-2.7499548365081949E-3</v>
      </c>
      <c r="AY4" s="311"/>
    </row>
    <row r="5" spans="1:55" s="120" customFormat="1" ht="14.5" customHeight="1">
      <c r="A5" s="279" t="s">
        <v>137</v>
      </c>
      <c r="B5" s="349">
        <v>0</v>
      </c>
      <c r="C5" s="349"/>
      <c r="D5" s="349"/>
      <c r="E5" s="349" t="s">
        <v>51</v>
      </c>
      <c r="F5" s="349"/>
      <c r="G5" s="280">
        <v>17428</v>
      </c>
      <c r="H5" s="280">
        <v>27960</v>
      </c>
      <c r="I5" s="281">
        <v>32909</v>
      </c>
      <c r="J5" s="281">
        <v>38322</v>
      </c>
      <c r="K5" s="282">
        <v>4.8404705695173966E-2</v>
      </c>
      <c r="L5" s="282">
        <v>1.6430648437632422E-2</v>
      </c>
      <c r="M5" s="272">
        <v>1.5344330383568083E-2</v>
      </c>
      <c r="N5" s="350">
        <v>2.9021689235712644</v>
      </c>
      <c r="O5" s="350">
        <v>2.6271459227467813</v>
      </c>
      <c r="P5" s="350">
        <v>2.5657700266036061</v>
      </c>
      <c r="Q5" s="350">
        <v>2.5426545946950587</v>
      </c>
      <c r="R5" s="350">
        <v>2.5194357449272311</v>
      </c>
      <c r="S5" s="350">
        <v>2.5078995553230445</v>
      </c>
      <c r="T5" s="350">
        <v>2.5133870548479336</v>
      </c>
      <c r="U5" s="350"/>
      <c r="V5" s="350"/>
      <c r="W5" s="310">
        <v>33830</v>
      </c>
      <c r="X5" s="310">
        <v>34499</v>
      </c>
      <c r="Y5" s="310">
        <v>35153</v>
      </c>
      <c r="Z5" s="310">
        <v>35833</v>
      </c>
      <c r="AA5" s="310">
        <v>36605</v>
      </c>
      <c r="AB5" s="310">
        <v>37277</v>
      </c>
      <c r="AC5" s="310">
        <v>37663</v>
      </c>
      <c r="AD5" s="310">
        <v>37997</v>
      </c>
      <c r="AE5" s="310">
        <v>38230</v>
      </c>
      <c r="AF5" s="310">
        <v>38470</v>
      </c>
      <c r="AI5" s="309">
        <f t="shared" ref="AI5:AI10" si="0">(AF5/AB5)^(1/5)-1</f>
        <v>6.3203299815339786E-3</v>
      </c>
      <c r="AJ5" s="319">
        <f t="shared" ref="AJ5:AJ10" si="1">(AF5/AE5)-1</f>
        <v>6.2777923097043775E-3</v>
      </c>
      <c r="AK5" s="317">
        <v>50579</v>
      </c>
      <c r="AL5" s="308">
        <v>73455</v>
      </c>
      <c r="AM5" s="308">
        <v>86800</v>
      </c>
      <c r="AN5" s="308">
        <v>95764</v>
      </c>
      <c r="AO5" s="308">
        <v>95731</v>
      </c>
      <c r="AP5" s="349">
        <v>95877</v>
      </c>
      <c r="AQ5" s="308">
        <v>96690</v>
      </c>
      <c r="AR5" s="308"/>
      <c r="AT5" s="352">
        <v>4167</v>
      </c>
      <c r="AU5" s="353">
        <v>1.6732623282749826E-2</v>
      </c>
      <c r="AV5" s="353"/>
      <c r="AW5" s="353">
        <v>9.6112415322817668E-3</v>
      </c>
      <c r="AX5" s="272">
        <f t="shared" ref="AX5:AX10" si="2">(AQ5/AP5)-1</f>
        <v>8.4796145060859196E-3</v>
      </c>
      <c r="AY5" s="311"/>
    </row>
    <row r="6" spans="1:55" s="120" customFormat="1" ht="14.5" customHeight="1">
      <c r="A6" s="279" t="s">
        <v>90</v>
      </c>
      <c r="B6" s="349">
        <v>0</v>
      </c>
      <c r="C6" s="349" t="s">
        <v>131</v>
      </c>
      <c r="D6" s="349"/>
      <c r="E6" s="349" t="s">
        <v>53</v>
      </c>
      <c r="F6" s="349"/>
      <c r="G6" s="280">
        <v>59924</v>
      </c>
      <c r="H6" s="280">
        <v>84995</v>
      </c>
      <c r="I6" s="280">
        <v>93865</v>
      </c>
      <c r="J6" s="281">
        <v>102730</v>
      </c>
      <c r="K6" s="282">
        <v>3.5569517523601268E-2</v>
      </c>
      <c r="L6" s="282">
        <v>9.9759461278396966E-3</v>
      </c>
      <c r="M6" s="272">
        <v>9.0655057743500578E-3</v>
      </c>
      <c r="N6" s="350">
        <v>2.8668646952806887</v>
      </c>
      <c r="O6" s="350">
        <v>2.5931172421907172</v>
      </c>
      <c r="P6" s="350">
        <v>2.6182284656796768</v>
      </c>
      <c r="Q6" s="350">
        <v>2.4533138910509669</v>
      </c>
      <c r="R6" s="350">
        <v>0.99066857277142406</v>
      </c>
      <c r="S6" s="350">
        <v>2.5319661185460998</v>
      </c>
      <c r="T6" s="350">
        <v>2.537398650288877</v>
      </c>
      <c r="U6" s="350"/>
      <c r="V6" s="350"/>
      <c r="W6" s="310">
        <v>95104</v>
      </c>
      <c r="X6" s="310">
        <v>96203</v>
      </c>
      <c r="Y6" s="310">
        <v>97116</v>
      </c>
      <c r="Z6" s="310">
        <v>98650</v>
      </c>
      <c r="AA6" s="310">
        <v>99844</v>
      </c>
      <c r="AB6" s="310">
        <v>100773</v>
      </c>
      <c r="AC6" s="310">
        <v>101497</v>
      </c>
      <c r="AD6" s="310">
        <v>102128</v>
      </c>
      <c r="AE6" s="310">
        <v>102593</v>
      </c>
      <c r="AF6" s="310">
        <v>102985</v>
      </c>
      <c r="AI6" s="309">
        <f t="shared" si="0"/>
        <v>4.3520194385440192E-3</v>
      </c>
      <c r="AJ6" s="319">
        <f t="shared" si="1"/>
        <v>3.8209234548165494E-3</v>
      </c>
      <c r="AK6" s="317">
        <v>171794</v>
      </c>
      <c r="AL6" s="308">
        <v>220402</v>
      </c>
      <c r="AM6" s="308">
        <v>249004</v>
      </c>
      <c r="AN6" s="310">
        <v>101439</v>
      </c>
      <c r="AO6" s="308">
        <v>101175</v>
      </c>
      <c r="AP6" s="354">
        <v>259762</v>
      </c>
      <c r="AQ6" s="308">
        <v>261314</v>
      </c>
      <c r="AR6" s="308"/>
      <c r="AT6" s="352">
        <v>7024</v>
      </c>
      <c r="AU6" s="353">
        <v>1.0231400606155905E-2</v>
      </c>
      <c r="AV6" s="353"/>
      <c r="AW6" s="353">
        <v>6.7005820705550168E-3</v>
      </c>
      <c r="AX6" s="272">
        <f t="shared" si="2"/>
        <v>5.9746999176168991E-3</v>
      </c>
      <c r="AY6" s="311"/>
    </row>
    <row r="7" spans="1:55" s="126" customFormat="1" ht="14.5" customHeight="1">
      <c r="A7" s="283" t="s">
        <v>153</v>
      </c>
      <c r="B7" s="355"/>
      <c r="C7" s="355"/>
      <c r="D7" s="355"/>
      <c r="E7" s="355"/>
      <c r="F7" s="355"/>
      <c r="G7" s="284">
        <v>106256</v>
      </c>
      <c r="H7" s="284">
        <v>154936</v>
      </c>
      <c r="I7" s="284">
        <v>171663</v>
      </c>
      <c r="J7" s="284">
        <v>190417</v>
      </c>
      <c r="K7" s="285">
        <v>3.8436363530396367E-2</v>
      </c>
      <c r="L7" s="285">
        <v>1.0304845370339377E-2</v>
      </c>
      <c r="M7" s="273">
        <v>1.04222523852886E-2</v>
      </c>
      <c r="N7" s="356">
        <v>0</v>
      </c>
      <c r="O7" s="356">
        <v>0</v>
      </c>
      <c r="P7" s="356">
        <v>2.4681079282772544</v>
      </c>
      <c r="Q7" s="356">
        <v>2.292017343873181</v>
      </c>
      <c r="R7" s="356">
        <v>0</v>
      </c>
      <c r="S7" s="356">
        <v>2.3977343346780566</v>
      </c>
      <c r="T7" s="356">
        <v>2.3995844766346806</v>
      </c>
      <c r="U7" s="356"/>
      <c r="V7" s="356"/>
      <c r="W7" s="305">
        <v>174338</v>
      </c>
      <c r="X7" s="305">
        <v>176558</v>
      </c>
      <c r="Y7" s="305">
        <v>178759</v>
      </c>
      <c r="Z7" s="305">
        <v>181627</v>
      </c>
      <c r="AA7" s="305">
        <v>184205</v>
      </c>
      <c r="AB7" s="305">
        <v>186362</v>
      </c>
      <c r="AC7" s="305">
        <v>187732</v>
      </c>
      <c r="AD7" s="305">
        <v>188911</v>
      </c>
      <c r="AE7" s="305">
        <v>189878</v>
      </c>
      <c r="AF7" s="305">
        <v>190603</v>
      </c>
      <c r="AI7" s="303">
        <f t="shared" si="0"/>
        <v>4.5104841605148049E-3</v>
      </c>
      <c r="AJ7" s="328">
        <f t="shared" si="1"/>
        <v>3.8182411864460253E-3</v>
      </c>
      <c r="AK7" s="329"/>
      <c r="AL7" s="304"/>
      <c r="AM7" s="357">
        <v>430285</v>
      </c>
      <c r="AN7" s="305"/>
      <c r="AO7" s="304"/>
      <c r="AP7" s="358">
        <v>455277</v>
      </c>
      <c r="AQ7" s="304">
        <v>457368</v>
      </c>
      <c r="AR7" s="304"/>
      <c r="AT7" s="359"/>
      <c r="AU7" s="360"/>
      <c r="AV7" s="360"/>
      <c r="AW7" s="360"/>
      <c r="AX7" s="273">
        <f t="shared" si="2"/>
        <v>4.5928083342667847E-3</v>
      </c>
      <c r="AY7" s="330"/>
    </row>
    <row r="8" spans="1:55" s="320" customFormat="1" ht="14.25" customHeight="1">
      <c r="A8" s="298" t="s">
        <v>125</v>
      </c>
      <c r="B8" s="361">
        <v>0</v>
      </c>
      <c r="C8" s="361" t="s">
        <v>132</v>
      </c>
      <c r="D8" s="361"/>
      <c r="E8" s="361" t="s">
        <v>132</v>
      </c>
      <c r="F8" s="361"/>
      <c r="G8" s="299">
        <v>101208</v>
      </c>
      <c r="H8" s="299">
        <v>135622</v>
      </c>
      <c r="I8" s="299">
        <v>149961</v>
      </c>
      <c r="J8" s="300">
        <v>166053</v>
      </c>
      <c r="K8" s="301">
        <v>2.9701938135739514E-2</v>
      </c>
      <c r="L8" s="301">
        <v>1.0101040153634111E-2</v>
      </c>
      <c r="M8" s="302">
        <v>1.0245302798186362E-2</v>
      </c>
      <c r="N8" s="362">
        <v>0</v>
      </c>
      <c r="O8" s="362">
        <v>0</v>
      </c>
      <c r="P8" s="362">
        <v>2.5083547938799571</v>
      </c>
      <c r="Q8" s="362">
        <v>2.3289893714607208</v>
      </c>
      <c r="R8" s="362">
        <v>0</v>
      </c>
      <c r="S8" s="362">
        <v>2.4261898278418204</v>
      </c>
      <c r="T8" s="362">
        <v>2.4332422273305943</v>
      </c>
      <c r="U8" s="362"/>
      <c r="V8" s="362"/>
      <c r="W8" s="363">
        <v>151829</v>
      </c>
      <c r="X8" s="363">
        <v>153597</v>
      </c>
      <c r="Y8" s="363">
        <v>156026</v>
      </c>
      <c r="Z8" s="363">
        <v>158232</v>
      </c>
      <c r="AA8" s="363">
        <v>160374</v>
      </c>
      <c r="AB8" s="363">
        <v>162164</v>
      </c>
      <c r="AC8" s="363">
        <v>163522</v>
      </c>
      <c r="AD8" s="363">
        <v>164570</v>
      </c>
      <c r="AE8" s="363">
        <v>165255</v>
      </c>
      <c r="AF8" s="363">
        <v>165741</v>
      </c>
      <c r="AI8" s="321">
        <f t="shared" si="0"/>
        <v>4.3731665283555099E-3</v>
      </c>
      <c r="AJ8" s="322">
        <f t="shared" si="1"/>
        <v>2.9409095034946819E-3</v>
      </c>
      <c r="AK8" s="323"/>
      <c r="AL8" s="324"/>
      <c r="AM8" s="364">
        <v>380841</v>
      </c>
      <c r="AN8" s="365"/>
      <c r="AO8" s="324"/>
      <c r="AP8" s="365">
        <v>400940</v>
      </c>
      <c r="AQ8" s="324">
        <v>403288</v>
      </c>
      <c r="AR8" s="324"/>
      <c r="AT8" s="366"/>
      <c r="AU8" s="367"/>
      <c r="AV8" s="367"/>
      <c r="AW8" s="367"/>
      <c r="AX8" s="302">
        <f t="shared" si="2"/>
        <v>5.856237841073586E-3</v>
      </c>
      <c r="AY8" s="325"/>
    </row>
    <row r="9" spans="1:55" s="326" customFormat="1" ht="14.5" customHeight="1">
      <c r="A9" s="298" t="s">
        <v>91</v>
      </c>
      <c r="B9" s="361">
        <v>0</v>
      </c>
      <c r="C9" s="361"/>
      <c r="D9" s="361"/>
      <c r="E9" s="361" t="s">
        <v>131</v>
      </c>
      <c r="F9" s="361"/>
      <c r="G9" s="299">
        <v>69375</v>
      </c>
      <c r="H9" s="299">
        <v>101773</v>
      </c>
      <c r="I9" s="300">
        <v>113023</v>
      </c>
      <c r="J9" s="300">
        <v>126709</v>
      </c>
      <c r="K9" s="301">
        <v>3.9065578530273593E-2</v>
      </c>
      <c r="L9" s="301">
        <v>1.0539806016414799E-2</v>
      </c>
      <c r="M9" s="302">
        <v>1.1495752180498808E-2</v>
      </c>
      <c r="N9" s="362">
        <v>2.7437117117117116</v>
      </c>
      <c r="O9" s="362">
        <v>2.4</v>
      </c>
      <c r="P9" s="362">
        <v>2.4099941783172731</v>
      </c>
      <c r="Q9" s="362">
        <v>2.2213777140614615</v>
      </c>
      <c r="R9" s="362">
        <v>2.3564239760494301</v>
      </c>
      <c r="S9" s="362">
        <v>2.3405881467753304</v>
      </c>
      <c r="T9" s="362">
        <v>2.350043017372704</v>
      </c>
      <c r="U9" s="362"/>
      <c r="V9" s="362"/>
      <c r="W9" s="363">
        <v>115087</v>
      </c>
      <c r="X9" s="363">
        <v>116663</v>
      </c>
      <c r="Y9" s="363">
        <v>118242</v>
      </c>
      <c r="Z9" s="363">
        <v>120313</v>
      </c>
      <c r="AA9" s="363">
        <v>122332</v>
      </c>
      <c r="AB9" s="363">
        <v>123915</v>
      </c>
      <c r="AC9" s="363">
        <v>124859</v>
      </c>
      <c r="AD9" s="363">
        <v>125592</v>
      </c>
      <c r="AE9" s="363">
        <v>126261</v>
      </c>
      <c r="AF9" s="363">
        <v>126693</v>
      </c>
      <c r="AI9" s="321">
        <f t="shared" si="0"/>
        <v>4.4440437033614888E-3</v>
      </c>
      <c r="AJ9" s="322">
        <f t="shared" si="1"/>
        <v>3.4214840687147863E-3</v>
      </c>
      <c r="AK9" s="323">
        <v>190345</v>
      </c>
      <c r="AL9" s="324">
        <v>245845</v>
      </c>
      <c r="AM9" s="324">
        <v>277359</v>
      </c>
      <c r="AN9" s="365">
        <v>296565</v>
      </c>
      <c r="AO9" s="324">
        <v>295948</v>
      </c>
      <c r="AP9" s="365">
        <v>295525</v>
      </c>
      <c r="AQ9" s="324">
        <v>297734</v>
      </c>
      <c r="AR9" s="324"/>
      <c r="AT9" s="366">
        <v>10505</v>
      </c>
      <c r="AU9" s="367">
        <v>1.2556781675669537E-2</v>
      </c>
      <c r="AV9" s="367"/>
      <c r="AW9" s="367">
        <v>6.7439945309579752E-3</v>
      </c>
      <c r="AX9" s="302">
        <f t="shared" si="2"/>
        <v>7.4748329244564982E-3</v>
      </c>
      <c r="AY9" s="327"/>
    </row>
    <row r="10" spans="1:55" s="331" customFormat="1" ht="14.5" customHeight="1">
      <c r="A10" s="288" t="s">
        <v>92</v>
      </c>
      <c r="B10" s="368">
        <v>0</v>
      </c>
      <c r="C10" s="368"/>
      <c r="D10" s="368"/>
      <c r="E10" s="368" t="s">
        <v>134</v>
      </c>
      <c r="F10" s="368"/>
      <c r="G10" s="289">
        <v>349001</v>
      </c>
      <c r="H10" s="289">
        <v>503541</v>
      </c>
      <c r="I10" s="290">
        <v>546524</v>
      </c>
      <c r="J10" s="290">
        <v>614754</v>
      </c>
      <c r="K10" s="291">
        <v>3.7339264285494833E-2</v>
      </c>
      <c r="L10" s="291">
        <v>8.2249489217078864E-3</v>
      </c>
      <c r="M10" s="292">
        <v>1.1833869210773784E-2</v>
      </c>
      <c r="N10" s="369">
        <v>2.6374566261987789</v>
      </c>
      <c r="O10" s="369">
        <v>2.2029030406660035</v>
      </c>
      <c r="P10" s="369">
        <v>2.2299609434221068</v>
      </c>
      <c r="Q10" s="369">
        <v>2.0530634355143169</v>
      </c>
      <c r="R10" s="369">
        <v>2.1693190647677838</v>
      </c>
      <c r="S10" s="369">
        <v>2.1583595810648672</v>
      </c>
      <c r="T10" s="369">
        <v>2.1663948944995166</v>
      </c>
      <c r="U10" s="369"/>
      <c r="V10" s="369"/>
      <c r="W10" s="370">
        <v>554068</v>
      </c>
      <c r="X10" s="370">
        <v>561147</v>
      </c>
      <c r="Y10" s="370">
        <v>570045</v>
      </c>
      <c r="Z10" s="370">
        <v>579308</v>
      </c>
      <c r="AA10" s="370">
        <v>588378</v>
      </c>
      <c r="AB10" s="370">
        <v>596080</v>
      </c>
      <c r="AC10" s="370">
        <v>601808</v>
      </c>
      <c r="AD10" s="370">
        <v>606181</v>
      </c>
      <c r="AE10" s="370">
        <v>609259</v>
      </c>
      <c r="AF10" s="370">
        <v>611419</v>
      </c>
      <c r="AI10" s="332">
        <f t="shared" si="0"/>
        <v>5.0944526079141905E-3</v>
      </c>
      <c r="AJ10" s="333">
        <f t="shared" si="1"/>
        <v>3.5452902624335536E-3</v>
      </c>
      <c r="AK10" s="334">
        <v>920475</v>
      </c>
      <c r="AL10" s="335">
        <v>1109252</v>
      </c>
      <c r="AM10" s="335">
        <v>1235550</v>
      </c>
      <c r="AN10" s="371">
        <v>1315000</v>
      </c>
      <c r="AO10" s="335">
        <v>1315000</v>
      </c>
      <c r="AP10" s="371">
        <v>1315000</v>
      </c>
      <c r="AQ10" s="335">
        <v>1324575</v>
      </c>
      <c r="AR10" s="335"/>
      <c r="AT10" s="372">
        <v>52113</v>
      </c>
      <c r="AU10" s="373">
        <v>1.2924407200443966E-2</v>
      </c>
      <c r="AV10" s="373"/>
      <c r="AW10" s="373">
        <v>8.4372622949673293E-3</v>
      </c>
      <c r="AX10" s="292">
        <f t="shared" si="2"/>
        <v>7.2813688212927108E-3</v>
      </c>
      <c r="AY10" s="336"/>
    </row>
    <row r="13" spans="1:55" ht="12.75" customHeight="1">
      <c r="A13" s="274"/>
      <c r="B13" s="987" t="s">
        <v>126</v>
      </c>
      <c r="C13" s="988"/>
      <c r="D13" s="988"/>
      <c r="E13" s="988"/>
      <c r="F13" s="989"/>
      <c r="G13" s="966" t="s">
        <v>57</v>
      </c>
      <c r="H13" s="967"/>
      <c r="I13" s="967"/>
      <c r="J13" s="968"/>
      <c r="K13" s="969" t="s">
        <v>58</v>
      </c>
      <c r="L13" s="970"/>
      <c r="M13" s="971"/>
      <c r="N13" s="990" t="s">
        <v>140</v>
      </c>
      <c r="O13" s="991"/>
      <c r="P13" s="969" t="s">
        <v>157</v>
      </c>
      <c r="Q13" s="970"/>
      <c r="R13" s="970"/>
      <c r="S13" s="970"/>
      <c r="T13" s="970"/>
      <c r="U13" s="970"/>
      <c r="V13" s="971"/>
      <c r="W13" s="994" t="s">
        <v>59</v>
      </c>
      <c r="X13" s="983"/>
      <c r="Y13" s="983"/>
      <c r="Z13" s="983"/>
      <c r="AA13" s="983"/>
      <c r="AB13" s="983"/>
      <c r="AC13" s="983"/>
      <c r="AD13" s="983"/>
      <c r="AE13" s="983"/>
      <c r="AF13" s="983"/>
      <c r="AG13" s="983"/>
      <c r="AH13" s="995"/>
      <c r="AI13" s="312"/>
      <c r="AJ13" s="985" t="s">
        <v>186</v>
      </c>
      <c r="AK13" s="983" t="s">
        <v>164</v>
      </c>
      <c r="AL13" s="983"/>
      <c r="AM13" s="983"/>
      <c r="AN13" s="983"/>
      <c r="AO13" s="983"/>
      <c r="AP13" s="983"/>
      <c r="AQ13" s="983"/>
      <c r="AR13" s="983"/>
      <c r="AS13" s="313"/>
      <c r="AT13" s="966" t="s">
        <v>60</v>
      </c>
      <c r="AU13" s="968"/>
      <c r="AV13" s="337"/>
      <c r="AW13" s="337" t="s">
        <v>107</v>
      </c>
      <c r="AX13" s="978" t="s">
        <v>186</v>
      </c>
    </row>
    <row r="14" spans="1:55" ht="25.5" customHeight="1">
      <c r="A14" s="275"/>
      <c r="B14" s="980" t="s">
        <v>127</v>
      </c>
      <c r="C14" s="980"/>
      <c r="D14" s="980"/>
      <c r="E14" s="980"/>
      <c r="F14" s="980"/>
      <c r="G14" s="975" t="s">
        <v>82</v>
      </c>
      <c r="H14" s="976"/>
      <c r="I14" s="976"/>
      <c r="J14" s="977"/>
      <c r="K14" s="972"/>
      <c r="L14" s="973"/>
      <c r="M14" s="974"/>
      <c r="N14" s="992"/>
      <c r="O14" s="993"/>
      <c r="P14" s="972"/>
      <c r="Q14" s="973"/>
      <c r="R14" s="973"/>
      <c r="S14" s="973"/>
      <c r="T14" s="973"/>
      <c r="U14" s="973"/>
      <c r="V14" s="974"/>
      <c r="W14" s="996"/>
      <c r="X14" s="984"/>
      <c r="Y14" s="984"/>
      <c r="Z14" s="984"/>
      <c r="AA14" s="984"/>
      <c r="AB14" s="984"/>
      <c r="AC14" s="984"/>
      <c r="AD14" s="984"/>
      <c r="AE14" s="984"/>
      <c r="AF14" s="984"/>
      <c r="AG14" s="984"/>
      <c r="AH14" s="997"/>
      <c r="AI14" s="3" t="s">
        <v>184</v>
      </c>
      <c r="AJ14" s="986"/>
      <c r="AK14" s="984"/>
      <c r="AL14" s="984"/>
      <c r="AM14" s="984"/>
      <c r="AN14" s="984"/>
      <c r="AO14" s="984"/>
      <c r="AP14" s="984"/>
      <c r="AQ14" s="984"/>
      <c r="AR14" s="984"/>
      <c r="AS14" s="20"/>
      <c r="AT14" s="981" t="s">
        <v>93</v>
      </c>
      <c r="AU14" s="982"/>
      <c r="AV14" s="149"/>
      <c r="AW14" s="149" t="s">
        <v>108</v>
      </c>
      <c r="AX14" s="979"/>
      <c r="BC14" s="985"/>
    </row>
    <row r="15" spans="1:55">
      <c r="A15" s="338" t="s">
        <v>62</v>
      </c>
      <c r="B15" s="339" t="s">
        <v>128</v>
      </c>
      <c r="C15" s="339" t="s">
        <v>129</v>
      </c>
      <c r="D15" s="339" t="s">
        <v>130</v>
      </c>
      <c r="E15" s="339" t="s">
        <v>17</v>
      </c>
      <c r="F15" s="339" t="s">
        <v>18</v>
      </c>
      <c r="G15" s="315">
        <v>1980</v>
      </c>
      <c r="H15" s="147">
        <v>1990</v>
      </c>
      <c r="I15" s="340">
        <v>2000</v>
      </c>
      <c r="J15" s="341">
        <v>2010</v>
      </c>
      <c r="K15" s="315" t="s">
        <v>63</v>
      </c>
      <c r="L15" s="342" t="s">
        <v>64</v>
      </c>
      <c r="M15" s="342" t="s">
        <v>181</v>
      </c>
      <c r="N15" s="343">
        <v>1980</v>
      </c>
      <c r="O15" s="344">
        <v>1990</v>
      </c>
      <c r="P15" s="345">
        <v>2000</v>
      </c>
      <c r="Q15" s="346">
        <v>2006</v>
      </c>
      <c r="R15" s="346">
        <v>2007</v>
      </c>
      <c r="S15" s="346">
        <v>2008</v>
      </c>
      <c r="T15" s="346">
        <v>2009</v>
      </c>
      <c r="U15" s="346">
        <v>2010</v>
      </c>
      <c r="V15" s="341">
        <v>2011</v>
      </c>
      <c r="W15" s="343">
        <v>2000</v>
      </c>
      <c r="X15" s="347">
        <v>2001</v>
      </c>
      <c r="Y15" s="347">
        <v>2002</v>
      </c>
      <c r="Z15" s="347">
        <v>2003</v>
      </c>
      <c r="AA15" s="347">
        <v>2004</v>
      </c>
      <c r="AB15" s="347">
        <v>2005</v>
      </c>
      <c r="AC15" s="347">
        <v>2006</v>
      </c>
      <c r="AD15" s="344">
        <v>2007</v>
      </c>
      <c r="AE15" s="347">
        <v>2000</v>
      </c>
      <c r="AF15" s="344">
        <v>2007</v>
      </c>
      <c r="AG15" s="347">
        <v>2010</v>
      </c>
      <c r="AH15" s="344">
        <v>2011</v>
      </c>
      <c r="AI15" s="314" t="s">
        <v>185</v>
      </c>
      <c r="AJ15" s="318" t="s">
        <v>187</v>
      </c>
      <c r="AK15" s="147"/>
      <c r="AL15" s="147"/>
      <c r="AM15" s="306"/>
      <c r="AN15" s="147"/>
      <c r="AO15" s="316"/>
      <c r="AP15" s="147">
        <v>2000</v>
      </c>
      <c r="AQ15" s="316">
        <v>2007</v>
      </c>
      <c r="AR15" s="147"/>
      <c r="AS15" s="6"/>
      <c r="AT15" s="348" t="s">
        <v>56</v>
      </c>
      <c r="AU15" s="348" t="s">
        <v>83</v>
      </c>
      <c r="AV15" s="147"/>
      <c r="AW15" s="147"/>
      <c r="AX15" s="269" t="s">
        <v>187</v>
      </c>
      <c r="BC15" s="986"/>
    </row>
    <row r="16" spans="1:55">
      <c r="A16" s="279" t="s">
        <v>189</v>
      </c>
      <c r="B16" s="349">
        <v>0</v>
      </c>
      <c r="C16" s="349"/>
      <c r="D16" s="349"/>
      <c r="E16" s="349" t="s">
        <v>49</v>
      </c>
      <c r="F16" s="349"/>
      <c r="G16" s="280">
        <v>28904</v>
      </c>
      <c r="H16" s="280">
        <v>41981</v>
      </c>
      <c r="I16" s="280">
        <v>44889</v>
      </c>
      <c r="J16" s="281">
        <v>49365</v>
      </c>
      <c r="K16" s="282">
        <v>3.8028991090239606E-2</v>
      </c>
      <c r="L16" s="282">
        <v>6.720042928185288E-3</v>
      </c>
      <c r="M16" s="272">
        <v>9.5502044391009289E-3</v>
      </c>
      <c r="N16" s="350">
        <v>2.6814627733185716</v>
      </c>
      <c r="O16" s="350">
        <v>2.1023796479359711</v>
      </c>
      <c r="P16" s="350">
        <v>2.0808959563034093</v>
      </c>
      <c r="Q16" s="350">
        <v>2.0456641686568395</v>
      </c>
      <c r="R16" s="350">
        <v>2.0301315951297503</v>
      </c>
      <c r="S16" s="350">
        <v>2.0311487106309243</v>
      </c>
      <c r="T16" s="350">
        <v>2.0217302840400424</v>
      </c>
      <c r="U16" s="350"/>
      <c r="V16" s="350"/>
      <c r="W16" s="310">
        <v>45404</v>
      </c>
      <c r="X16" s="310">
        <v>45856</v>
      </c>
      <c r="Y16" s="310">
        <v>46490</v>
      </c>
      <c r="Z16" s="310">
        <v>47144</v>
      </c>
      <c r="AA16" s="310">
        <v>47756</v>
      </c>
      <c r="AB16" s="310">
        <v>48312</v>
      </c>
      <c r="AC16" s="310">
        <v>48572</v>
      </c>
      <c r="AD16" s="310">
        <v>48786</v>
      </c>
      <c r="AE16" s="310">
        <f>'B1 Housing Units'!W21</f>
        <v>45404</v>
      </c>
      <c r="AF16" s="310">
        <f>'B1 Housing Units'!AD21</f>
        <v>48786</v>
      </c>
      <c r="AG16" s="120"/>
      <c r="AH16" s="120"/>
      <c r="AI16" s="309"/>
      <c r="AJ16" s="319">
        <f>(AF16/AE16)^(1/7)-1</f>
        <v>1.0316159791113222E-2</v>
      </c>
      <c r="AK16" s="317"/>
      <c r="AL16" s="308"/>
      <c r="AM16" s="308"/>
      <c r="AN16" s="308"/>
      <c r="AO16" s="308"/>
      <c r="AP16" s="351">
        <f>'B1 Housing Units'!AM21</f>
        <v>94481</v>
      </c>
      <c r="AQ16" s="308">
        <f>'B1 Housing Units'!AO21</f>
        <v>99042</v>
      </c>
      <c r="AR16" s="308"/>
      <c r="AS16" s="120"/>
      <c r="AT16" s="352">
        <v>3382</v>
      </c>
      <c r="AU16" s="353">
        <v>1.0316159791113222E-2</v>
      </c>
      <c r="AV16" s="353"/>
      <c r="AW16" s="353">
        <v>4.8936396576215735E-3</v>
      </c>
      <c r="AX16" s="272">
        <f>(AQ16/AP16)^(1/7)-1</f>
        <v>6.7577665688538513E-3</v>
      </c>
      <c r="BC16" s="374"/>
    </row>
    <row r="17" spans="1:56">
      <c r="A17" s="279" t="s">
        <v>188</v>
      </c>
      <c r="B17" s="349">
        <v>0</v>
      </c>
      <c r="C17" s="349"/>
      <c r="D17" s="349"/>
      <c r="E17" s="349" t="s">
        <v>51</v>
      </c>
      <c r="F17" s="349"/>
      <c r="G17" s="280">
        <v>17428</v>
      </c>
      <c r="H17" s="280">
        <v>27960</v>
      </c>
      <c r="I17" s="281">
        <v>32909</v>
      </c>
      <c r="J17" s="281">
        <v>38322</v>
      </c>
      <c r="K17" s="282">
        <v>4.8404705695173966E-2</v>
      </c>
      <c r="L17" s="282">
        <v>1.6430648437632422E-2</v>
      </c>
      <c r="M17" s="272">
        <v>1.5344330383568083E-2</v>
      </c>
      <c r="N17" s="350">
        <v>2.9021689235712644</v>
      </c>
      <c r="O17" s="350">
        <v>2.6271459227467813</v>
      </c>
      <c r="P17" s="350">
        <v>2.5657700266036061</v>
      </c>
      <c r="Q17" s="350">
        <v>2.5426545946950587</v>
      </c>
      <c r="R17" s="350">
        <v>2.5194357449272311</v>
      </c>
      <c r="S17" s="350">
        <v>2.5078995553230445</v>
      </c>
      <c r="T17" s="350">
        <v>2.5133870548479336</v>
      </c>
      <c r="U17" s="350"/>
      <c r="V17" s="350"/>
      <c r="W17" s="310">
        <v>33830</v>
      </c>
      <c r="X17" s="310">
        <v>34499</v>
      </c>
      <c r="Y17" s="310">
        <v>35153</v>
      </c>
      <c r="Z17" s="310">
        <v>35833</v>
      </c>
      <c r="AA17" s="310">
        <v>36605</v>
      </c>
      <c r="AB17" s="310">
        <v>37277</v>
      </c>
      <c r="AC17" s="310">
        <v>37663</v>
      </c>
      <c r="AD17" s="310">
        <v>37997</v>
      </c>
      <c r="AE17" s="310">
        <f>'B1 Housing Units'!W39</f>
        <v>33830</v>
      </c>
      <c r="AF17" s="310">
        <f>'B1 Housing Units'!AD39</f>
        <v>37997</v>
      </c>
      <c r="AG17" s="120"/>
      <c r="AH17" s="120"/>
      <c r="AI17" s="309"/>
      <c r="AJ17" s="319">
        <f t="shared" ref="AJ17:AJ22" si="3">(AF17/AE17)^(1/7)-1</f>
        <v>1.6732623282749826E-2</v>
      </c>
      <c r="AK17" s="317"/>
      <c r="AL17" s="308"/>
      <c r="AM17" s="308"/>
      <c r="AN17" s="308"/>
      <c r="AO17" s="308"/>
      <c r="AP17" s="349">
        <f>'B1 Housing Units'!AM39</f>
        <v>86800</v>
      </c>
      <c r="AQ17" s="308">
        <f>'B1 Housing Units'!AO39</f>
        <v>95731</v>
      </c>
      <c r="AR17" s="308"/>
      <c r="AS17" s="120"/>
      <c r="AT17" s="352">
        <v>4167</v>
      </c>
      <c r="AU17" s="353">
        <v>1.6732623282749826E-2</v>
      </c>
      <c r="AV17" s="353"/>
      <c r="AW17" s="353">
        <v>9.6112415322817668E-3</v>
      </c>
      <c r="AX17" s="272">
        <f t="shared" ref="AX17:AX22" si="4">(AQ17/AP17)^(1/7)-1</f>
        <v>1.4089122507783047E-2</v>
      </c>
      <c r="BC17" s="374"/>
    </row>
    <row r="18" spans="1:56">
      <c r="A18" s="279" t="s">
        <v>190</v>
      </c>
      <c r="B18" s="349">
        <v>0</v>
      </c>
      <c r="C18" s="349" t="s">
        <v>131</v>
      </c>
      <c r="D18" s="349"/>
      <c r="E18" s="349" t="s">
        <v>53</v>
      </c>
      <c r="F18" s="349"/>
      <c r="G18" s="280">
        <v>59924</v>
      </c>
      <c r="H18" s="280">
        <v>84995</v>
      </c>
      <c r="I18" s="280">
        <v>93865</v>
      </c>
      <c r="J18" s="281">
        <v>102730</v>
      </c>
      <c r="K18" s="282">
        <v>3.5569517523601268E-2</v>
      </c>
      <c r="L18" s="282">
        <v>9.9759461278396966E-3</v>
      </c>
      <c r="M18" s="272">
        <v>9.0655057743500578E-3</v>
      </c>
      <c r="N18" s="350">
        <v>2.8668646952806887</v>
      </c>
      <c r="O18" s="350">
        <v>2.5931172421907172</v>
      </c>
      <c r="P18" s="350">
        <v>2.6182284656796768</v>
      </c>
      <c r="Q18" s="350">
        <v>2.4533138910509669</v>
      </c>
      <c r="R18" s="350">
        <v>0.99066857277142406</v>
      </c>
      <c r="S18" s="350">
        <v>2.5319661185460998</v>
      </c>
      <c r="T18" s="350">
        <v>2.537398650288877</v>
      </c>
      <c r="U18" s="350"/>
      <c r="V18" s="350"/>
      <c r="W18" s="310">
        <v>95104</v>
      </c>
      <c r="X18" s="310">
        <v>96203</v>
      </c>
      <c r="Y18" s="310">
        <v>97116</v>
      </c>
      <c r="Z18" s="310">
        <v>98650</v>
      </c>
      <c r="AA18" s="310">
        <v>99844</v>
      </c>
      <c r="AB18" s="310">
        <v>100773</v>
      </c>
      <c r="AC18" s="310">
        <v>101497</v>
      </c>
      <c r="AD18" s="310">
        <v>102128</v>
      </c>
      <c r="AE18" s="310">
        <f>'B1 Housing Units'!W49</f>
        <v>95104</v>
      </c>
      <c r="AF18" s="310">
        <f>'B1 Housing Units'!AD49</f>
        <v>102128</v>
      </c>
      <c r="AG18" s="120"/>
      <c r="AH18" s="120"/>
      <c r="AI18" s="309"/>
      <c r="AJ18" s="319">
        <f t="shared" si="3"/>
        <v>1.0231400606155905E-2</v>
      </c>
      <c r="AK18" s="317"/>
      <c r="AL18" s="308"/>
      <c r="AM18" s="308"/>
      <c r="AN18" s="310"/>
      <c r="AO18" s="308"/>
      <c r="AP18" s="354">
        <f>'B1 Housing Units'!AM49</f>
        <v>249004</v>
      </c>
      <c r="AQ18" s="308">
        <f>'B1 Housing Units'!AO49</f>
        <v>261767</v>
      </c>
      <c r="AR18" s="308"/>
      <c r="AS18" s="120"/>
      <c r="AT18" s="352">
        <v>7024</v>
      </c>
      <c r="AU18" s="353">
        <v>1.0231400606155905E-2</v>
      </c>
      <c r="AV18" s="353"/>
      <c r="AW18" s="353">
        <v>6.7005820705550168E-3</v>
      </c>
      <c r="AX18" s="272">
        <f t="shared" si="4"/>
        <v>7.1663900495793076E-3</v>
      </c>
      <c r="BC18" s="374"/>
    </row>
    <row r="19" spans="1:56">
      <c r="A19" s="283" t="s">
        <v>156</v>
      </c>
      <c r="B19" s="355"/>
      <c r="C19" s="355"/>
      <c r="D19" s="355"/>
      <c r="E19" s="355"/>
      <c r="F19" s="355"/>
      <c r="G19" s="284">
        <v>106256</v>
      </c>
      <c r="H19" s="284">
        <v>154936</v>
      </c>
      <c r="I19" s="284">
        <v>171663</v>
      </c>
      <c r="J19" s="284">
        <v>190417</v>
      </c>
      <c r="K19" s="285">
        <v>3.8436363530396367E-2</v>
      </c>
      <c r="L19" s="285">
        <v>1.0304845370339377E-2</v>
      </c>
      <c r="M19" s="273">
        <v>1.04222523852886E-2</v>
      </c>
      <c r="N19" s="356">
        <v>0</v>
      </c>
      <c r="O19" s="356">
        <v>0</v>
      </c>
      <c r="P19" s="356">
        <v>2.4681079282772544</v>
      </c>
      <c r="Q19" s="356">
        <v>2.292017343873181</v>
      </c>
      <c r="R19" s="356">
        <v>0</v>
      </c>
      <c r="S19" s="356">
        <v>2.3977343346780566</v>
      </c>
      <c r="T19" s="356">
        <v>2.3995844766346806</v>
      </c>
      <c r="U19" s="356"/>
      <c r="V19" s="356"/>
      <c r="W19" s="305">
        <v>174338</v>
      </c>
      <c r="X19" s="305">
        <v>176558</v>
      </c>
      <c r="Y19" s="305">
        <v>178759</v>
      </c>
      <c r="Z19" s="305">
        <v>181627</v>
      </c>
      <c r="AA19" s="305">
        <v>184205</v>
      </c>
      <c r="AB19" s="305">
        <v>186362</v>
      </c>
      <c r="AC19" s="305">
        <v>187732</v>
      </c>
      <c r="AD19" s="305">
        <v>188911</v>
      </c>
      <c r="AE19" s="305">
        <f>'B1 Housing Units'!W50</f>
        <v>174338</v>
      </c>
      <c r="AF19" s="305">
        <f>'B1 Housing Units'!AD50</f>
        <v>188911</v>
      </c>
      <c r="AG19" s="126"/>
      <c r="AH19" s="126"/>
      <c r="AI19" s="303"/>
      <c r="AJ19" s="328">
        <f t="shared" si="3"/>
        <v>1.1534596437749345E-2</v>
      </c>
      <c r="AK19" s="329"/>
      <c r="AL19" s="304"/>
      <c r="AM19" s="357"/>
      <c r="AN19" s="305"/>
      <c r="AO19" s="304"/>
      <c r="AP19" s="358">
        <f>'B1 Housing Units'!AM50</f>
        <v>430285</v>
      </c>
      <c r="AQ19" s="304">
        <f>'B1 Housing Units'!AO50</f>
        <v>456540</v>
      </c>
      <c r="AR19" s="304"/>
      <c r="AS19" s="126"/>
      <c r="AT19" s="359"/>
      <c r="AU19" s="360"/>
      <c r="AV19" s="360"/>
      <c r="AW19" s="360"/>
      <c r="AX19" s="273">
        <f t="shared" si="4"/>
        <v>8.4971172349710411E-3</v>
      </c>
      <c r="BC19" s="374"/>
    </row>
    <row r="20" spans="1:56">
      <c r="A20" s="298" t="s">
        <v>76</v>
      </c>
      <c r="B20" s="361">
        <v>0</v>
      </c>
      <c r="C20" s="361" t="s">
        <v>132</v>
      </c>
      <c r="D20" s="361"/>
      <c r="E20" s="361" t="s">
        <v>132</v>
      </c>
      <c r="F20" s="361"/>
      <c r="G20" s="299">
        <v>101208</v>
      </c>
      <c r="H20" s="299">
        <v>135622</v>
      </c>
      <c r="I20" s="299">
        <v>149961</v>
      </c>
      <c r="J20" s="300">
        <v>166053</v>
      </c>
      <c r="K20" s="301">
        <v>2.9701938135739514E-2</v>
      </c>
      <c r="L20" s="301">
        <v>1.0101040153634111E-2</v>
      </c>
      <c r="M20" s="302">
        <v>1.0245302798186362E-2</v>
      </c>
      <c r="N20" s="362">
        <v>0</v>
      </c>
      <c r="O20" s="362">
        <v>0</v>
      </c>
      <c r="P20" s="362">
        <v>2.5083547938799571</v>
      </c>
      <c r="Q20" s="362">
        <v>2.3289893714607208</v>
      </c>
      <c r="R20" s="362">
        <v>0</v>
      </c>
      <c r="S20" s="362">
        <v>2.4261898278418204</v>
      </c>
      <c r="T20" s="362">
        <v>2.4332422273305943</v>
      </c>
      <c r="U20" s="362"/>
      <c r="V20" s="362"/>
      <c r="W20" s="363">
        <v>151829</v>
      </c>
      <c r="X20" s="363">
        <v>153597</v>
      </c>
      <c r="Y20" s="363">
        <v>156026</v>
      </c>
      <c r="Z20" s="363">
        <v>158232</v>
      </c>
      <c r="AA20" s="363">
        <v>160374</v>
      </c>
      <c r="AB20" s="363">
        <v>162164</v>
      </c>
      <c r="AC20" s="363">
        <v>163522</v>
      </c>
      <c r="AD20" s="363">
        <v>164570</v>
      </c>
      <c r="AE20" s="363">
        <f>'B1 Housing Units'!W51</f>
        <v>151829</v>
      </c>
      <c r="AF20" s="363">
        <f>'B1 Housing Units'!AD51</f>
        <v>164570</v>
      </c>
      <c r="AG20" s="320"/>
      <c r="AH20" s="320"/>
      <c r="AI20" s="321"/>
      <c r="AJ20" s="322">
        <f t="shared" si="3"/>
        <v>1.1578102471820229E-2</v>
      </c>
      <c r="AK20" s="323"/>
      <c r="AL20" s="324"/>
      <c r="AM20" s="364"/>
      <c r="AN20" s="365"/>
      <c r="AO20" s="324"/>
      <c r="AP20" s="365">
        <f>'B1 Housing Units'!AM51</f>
        <v>380841</v>
      </c>
      <c r="AQ20" s="324">
        <f>'B1 Housing Units'!AO51</f>
        <v>401397</v>
      </c>
      <c r="AR20" s="324"/>
      <c r="AS20" s="320"/>
      <c r="AT20" s="366"/>
      <c r="AU20" s="367"/>
      <c r="AV20" s="367"/>
      <c r="AW20" s="367"/>
      <c r="AX20" s="302">
        <f t="shared" si="4"/>
        <v>7.5381264548057825E-3</v>
      </c>
      <c r="BC20" s="374"/>
      <c r="BD20" s="374"/>
    </row>
    <row r="21" spans="1:56" ht="14">
      <c r="A21" s="298" t="s">
        <v>54</v>
      </c>
      <c r="B21" s="361">
        <v>0</v>
      </c>
      <c r="C21" s="361"/>
      <c r="D21" s="361"/>
      <c r="E21" s="361" t="s">
        <v>131</v>
      </c>
      <c r="F21" s="361"/>
      <c r="G21" s="299">
        <v>69375</v>
      </c>
      <c r="H21" s="299">
        <v>101773</v>
      </c>
      <c r="I21" s="300">
        <v>113023</v>
      </c>
      <c r="J21" s="300">
        <v>126709</v>
      </c>
      <c r="K21" s="301">
        <v>3.9065578530273593E-2</v>
      </c>
      <c r="L21" s="301">
        <v>1.0539806016414799E-2</v>
      </c>
      <c r="M21" s="302">
        <v>1.1495752180498808E-2</v>
      </c>
      <c r="N21" s="362">
        <v>2.7437117117117116</v>
      </c>
      <c r="O21" s="362">
        <v>2.4</v>
      </c>
      <c r="P21" s="362">
        <v>2.4099941783172731</v>
      </c>
      <c r="Q21" s="362">
        <v>2.2213777140614615</v>
      </c>
      <c r="R21" s="362">
        <v>2.3564239760494301</v>
      </c>
      <c r="S21" s="362">
        <v>2.3405881467753304</v>
      </c>
      <c r="T21" s="362">
        <v>2.350043017372704</v>
      </c>
      <c r="U21" s="362"/>
      <c r="V21" s="362"/>
      <c r="W21" s="363">
        <v>115087</v>
      </c>
      <c r="X21" s="363">
        <v>116663</v>
      </c>
      <c r="Y21" s="363">
        <v>118242</v>
      </c>
      <c r="Z21" s="363">
        <v>120313</v>
      </c>
      <c r="AA21" s="363">
        <v>122332</v>
      </c>
      <c r="AB21" s="363">
        <v>123915</v>
      </c>
      <c r="AC21" s="363">
        <v>124859</v>
      </c>
      <c r="AD21" s="363">
        <v>125592</v>
      </c>
      <c r="AE21" s="363">
        <f>'B1 Housing Units'!W52</f>
        <v>115087</v>
      </c>
      <c r="AF21" s="363">
        <f>'B1 Housing Units'!AD52</f>
        <v>125592</v>
      </c>
      <c r="AG21" s="326"/>
      <c r="AH21" s="326"/>
      <c r="AI21" s="321"/>
      <c r="AJ21" s="322">
        <f t="shared" si="3"/>
        <v>1.2556781675669537E-2</v>
      </c>
      <c r="AK21" s="323"/>
      <c r="AL21" s="324"/>
      <c r="AM21" s="324"/>
      <c r="AN21" s="365"/>
      <c r="AO21" s="324"/>
      <c r="AP21" s="365">
        <f>'B1 Housing Units'!AM52</f>
        <v>277359</v>
      </c>
      <c r="AQ21" s="324">
        <f>'B1 Housing Units'!AO52</f>
        <v>295948</v>
      </c>
      <c r="AR21" s="324"/>
      <c r="AS21" s="326"/>
      <c r="AT21" s="366">
        <v>10505</v>
      </c>
      <c r="AU21" s="367">
        <v>1.2556781675669537E-2</v>
      </c>
      <c r="AV21" s="367"/>
      <c r="AW21" s="367">
        <v>6.7439945309579752E-3</v>
      </c>
      <c r="AX21" s="302">
        <f t="shared" si="4"/>
        <v>9.3103696633471955E-3</v>
      </c>
      <c r="BC21" s="374"/>
    </row>
    <row r="22" spans="1:56" ht="14">
      <c r="A22" s="288" t="s">
        <v>183</v>
      </c>
      <c r="B22" s="368">
        <v>0</v>
      </c>
      <c r="C22" s="368"/>
      <c r="D22" s="368"/>
      <c r="E22" s="368" t="s">
        <v>134</v>
      </c>
      <c r="F22" s="368"/>
      <c r="G22" s="289">
        <v>349001</v>
      </c>
      <c r="H22" s="289">
        <v>503541</v>
      </c>
      <c r="I22" s="290">
        <v>546524</v>
      </c>
      <c r="J22" s="290">
        <v>614754</v>
      </c>
      <c r="K22" s="291">
        <v>3.7339264285494833E-2</v>
      </c>
      <c r="L22" s="291">
        <v>8.2249489217078864E-3</v>
      </c>
      <c r="M22" s="292">
        <v>1.1833869210773784E-2</v>
      </c>
      <c r="N22" s="369">
        <v>2.6374566261987789</v>
      </c>
      <c r="O22" s="369">
        <v>2.2029030406660035</v>
      </c>
      <c r="P22" s="369">
        <v>2.2299609434221068</v>
      </c>
      <c r="Q22" s="369">
        <v>2.0530634355143169</v>
      </c>
      <c r="R22" s="369">
        <v>2.1693190647677838</v>
      </c>
      <c r="S22" s="369">
        <v>2.1583595810648672</v>
      </c>
      <c r="T22" s="369">
        <v>2.1663948944995166</v>
      </c>
      <c r="U22" s="369"/>
      <c r="V22" s="369"/>
      <c r="W22" s="370">
        <v>554068</v>
      </c>
      <c r="X22" s="370">
        <v>561147</v>
      </c>
      <c r="Y22" s="370">
        <v>570045</v>
      </c>
      <c r="Z22" s="370">
        <v>579308</v>
      </c>
      <c r="AA22" s="370">
        <v>588378</v>
      </c>
      <c r="AB22" s="370">
        <v>596080</v>
      </c>
      <c r="AC22" s="370">
        <v>601808</v>
      </c>
      <c r="AD22" s="370">
        <v>606181</v>
      </c>
      <c r="AE22" s="370">
        <f>'B1 Housing Units'!W53</f>
        <v>554068</v>
      </c>
      <c r="AF22" s="370">
        <f>'B1 Housing Units'!AD53</f>
        <v>606181</v>
      </c>
      <c r="AG22" s="331"/>
      <c r="AH22" s="331"/>
      <c r="AI22" s="332"/>
      <c r="AJ22" s="333">
        <f t="shared" si="3"/>
        <v>1.2924407200443966E-2</v>
      </c>
      <c r="AK22" s="334"/>
      <c r="AL22" s="335"/>
      <c r="AM22" s="335"/>
      <c r="AN22" s="371"/>
      <c r="AO22" s="335"/>
      <c r="AP22" s="371">
        <f>'B1 Housing Units'!AM53</f>
        <v>1235550</v>
      </c>
      <c r="AQ22" s="335">
        <f>'B1 Housing Units'!AO53</f>
        <v>1315000</v>
      </c>
      <c r="AR22" s="335"/>
      <c r="AS22" s="331"/>
      <c r="AT22" s="372">
        <v>52113</v>
      </c>
      <c r="AU22" s="373">
        <v>1.2924407200443966E-2</v>
      </c>
      <c r="AV22" s="373"/>
      <c r="AW22" s="373">
        <v>8.4372622949673293E-3</v>
      </c>
      <c r="AX22" s="292">
        <f t="shared" si="4"/>
        <v>8.9426703865744805E-3</v>
      </c>
      <c r="BC22" s="374"/>
    </row>
  </sheetData>
  <mergeCells count="27">
    <mergeCell ref="BC14:BC15"/>
    <mergeCell ref="W13:AH14"/>
    <mergeCell ref="AJ13:AJ14"/>
    <mergeCell ref="AK13:AR14"/>
    <mergeCell ref="AT13:AU13"/>
    <mergeCell ref="AX13:AX14"/>
    <mergeCell ref="AT14:AU14"/>
    <mergeCell ref="B13:F13"/>
    <mergeCell ref="G13:J13"/>
    <mergeCell ref="K13:M14"/>
    <mergeCell ref="N13:O14"/>
    <mergeCell ref="P13:V14"/>
    <mergeCell ref="B14:F14"/>
    <mergeCell ref="G14:J14"/>
    <mergeCell ref="AX1:AX2"/>
    <mergeCell ref="AT1:AU1"/>
    <mergeCell ref="B2:F2"/>
    <mergeCell ref="G2:J2"/>
    <mergeCell ref="AT2:AU2"/>
    <mergeCell ref="AK1:AR2"/>
    <mergeCell ref="AJ1:AJ2"/>
    <mergeCell ref="B1:F1"/>
    <mergeCell ref="G1:J1"/>
    <mergeCell ref="K1:M2"/>
    <mergeCell ref="N1:O2"/>
    <mergeCell ref="P1:V2"/>
    <mergeCell ref="W1:AH2"/>
  </mergeCells>
  <pageMargins left="0.7" right="0.7" top="0.75" bottom="0.75" header="0.3" footer="0.3"/>
  <pageSetup scale="91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66"/>
  <sheetViews>
    <sheetView workbookViewId="0">
      <selection activeCell="I53" sqref="I53"/>
    </sheetView>
  </sheetViews>
  <sheetFormatPr baseColWidth="10" defaultColWidth="8.83203125" defaultRowHeight="15"/>
  <cols>
    <col min="1" max="1" width="19.1640625" style="95" customWidth="1"/>
    <col min="2" max="4" width="9.1640625" style="102" hidden="1" customWidth="1"/>
    <col min="5" max="5" width="9.1640625" style="103" customWidth="1"/>
    <col min="6" max="8" width="9.1640625" style="102" customWidth="1"/>
    <col min="9" max="10" width="9.1640625" style="102" hidden="1" customWidth="1"/>
    <col min="11" max="13" width="9.6640625" style="95" hidden="1" customWidth="1"/>
    <col min="14" max="14" width="9.5" style="95" hidden="1" customWidth="1"/>
    <col min="15" max="15" width="9.5" style="95" customWidth="1"/>
    <col min="16" max="16" width="9.6640625" style="95" customWidth="1"/>
    <col min="17" max="20" width="9.6640625" style="95" hidden="1" customWidth="1"/>
    <col min="21" max="22" width="8.5" style="95" hidden="1" customWidth="1"/>
    <col min="23" max="23" width="7.6640625" style="95" hidden="1" customWidth="1"/>
    <col min="24" max="24" width="0" hidden="1" customWidth="1"/>
  </cols>
  <sheetData>
    <row r="1" spans="1:26" ht="17">
      <c r="A1" s="93" t="s">
        <v>152</v>
      </c>
      <c r="B1" s="94"/>
      <c r="C1" s="94"/>
      <c r="D1" s="94"/>
      <c r="E1" s="94"/>
      <c r="F1" s="94"/>
      <c r="G1" s="94"/>
      <c r="H1" s="94"/>
      <c r="I1" s="94"/>
      <c r="J1" s="94"/>
      <c r="U1" s="998"/>
      <c r="V1" s="999"/>
      <c r="W1" s="999"/>
    </row>
    <row r="2" spans="1:26" ht="17">
      <c r="A2" s="601"/>
      <c r="B2" s="602"/>
      <c r="C2" s="602"/>
      <c r="D2" s="602"/>
      <c r="E2" s="602"/>
      <c r="F2" s="602"/>
      <c r="G2" s="602"/>
      <c r="H2" s="602"/>
      <c r="I2" s="602"/>
      <c r="J2" s="602"/>
      <c r="K2" s="1005" t="s">
        <v>110</v>
      </c>
      <c r="L2" s="1003"/>
      <c r="M2" s="1003"/>
      <c r="N2" s="1003"/>
      <c r="O2" s="1003"/>
      <c r="P2" s="1003"/>
      <c r="Q2" s="1003"/>
      <c r="R2" s="1003"/>
      <c r="S2" s="1003"/>
      <c r="T2" s="1003"/>
      <c r="U2" s="1003"/>
      <c r="V2" s="1003"/>
      <c r="W2" s="1003"/>
      <c r="X2" s="1003"/>
      <c r="Y2" s="1003"/>
      <c r="Z2" s="1004"/>
    </row>
    <row r="3" spans="1:26" ht="13">
      <c r="A3" s="213" t="s">
        <v>16</v>
      </c>
      <c r="B3" s="212">
        <v>2005</v>
      </c>
      <c r="C3" s="212">
        <v>2006</v>
      </c>
      <c r="D3" s="212">
        <v>2007</v>
      </c>
      <c r="E3" s="212">
        <v>2008</v>
      </c>
      <c r="F3" s="212">
        <v>2009</v>
      </c>
      <c r="G3" s="212">
        <v>2010</v>
      </c>
      <c r="H3" s="212">
        <v>2011</v>
      </c>
      <c r="I3" s="212">
        <v>2012</v>
      </c>
      <c r="J3" s="212">
        <v>2013</v>
      </c>
      <c r="K3" s="212" t="s">
        <v>111</v>
      </c>
      <c r="L3" s="212" t="s">
        <v>112</v>
      </c>
      <c r="M3" s="212" t="s">
        <v>113</v>
      </c>
      <c r="N3" s="212" t="s">
        <v>115</v>
      </c>
      <c r="O3" s="212" t="s">
        <v>116</v>
      </c>
      <c r="P3" s="212" t="s">
        <v>117</v>
      </c>
      <c r="Q3" s="212" t="s">
        <v>118</v>
      </c>
      <c r="R3" s="212" t="s">
        <v>119</v>
      </c>
      <c r="S3" s="212"/>
      <c r="T3" s="212"/>
      <c r="U3" s="212">
        <v>2007</v>
      </c>
      <c r="V3" s="212">
        <v>2008</v>
      </c>
      <c r="W3" s="212">
        <v>2009</v>
      </c>
      <c r="X3" s="212" t="s">
        <v>115</v>
      </c>
      <c r="Y3" s="212" t="s">
        <v>116</v>
      </c>
      <c r="Z3" s="212" t="s">
        <v>117</v>
      </c>
    </row>
    <row r="4" spans="1:26" ht="13" hidden="1">
      <c r="A4" s="96" t="s">
        <v>3</v>
      </c>
      <c r="B4" s="97">
        <v>0</v>
      </c>
      <c r="C4" s="97">
        <v>4</v>
      </c>
      <c r="D4" s="97">
        <v>2</v>
      </c>
      <c r="E4" s="97">
        <v>9</v>
      </c>
      <c r="F4" s="97">
        <v>7</v>
      </c>
      <c r="G4" s="97">
        <v>8</v>
      </c>
      <c r="H4" s="97"/>
      <c r="I4" s="97"/>
      <c r="J4" s="97"/>
      <c r="K4" s="97">
        <f t="shared" ref="K4:M5" si="0">C4-B4</f>
        <v>4</v>
      </c>
      <c r="L4" s="97">
        <f t="shared" si="0"/>
        <v>-2</v>
      </c>
      <c r="M4" s="97">
        <f t="shared" si="0"/>
        <v>7</v>
      </c>
      <c r="N4" s="97">
        <f t="shared" ref="N4:R19" si="1">F4-E4</f>
        <v>-2</v>
      </c>
      <c r="O4" s="97">
        <f t="shared" si="1"/>
        <v>1</v>
      </c>
      <c r="P4" s="97">
        <f t="shared" si="1"/>
        <v>-8</v>
      </c>
      <c r="Q4" s="97">
        <f t="shared" si="1"/>
        <v>0</v>
      </c>
      <c r="R4" s="97">
        <f t="shared" si="1"/>
        <v>0</v>
      </c>
      <c r="S4" s="97"/>
      <c r="T4" s="97"/>
      <c r="U4" s="98">
        <f>D4/'B1 Housing Units'!AD5</f>
        <v>2.2962112514351321E-3</v>
      </c>
      <c r="V4" s="98">
        <f>E4/'B1 Housing Units'!AE5</f>
        <v>1.0250569476082005E-2</v>
      </c>
      <c r="W4" s="98">
        <f>F4/'B1 Housing Units'!AF5</f>
        <v>7.9275198187995465E-3</v>
      </c>
      <c r="X4" s="387"/>
      <c r="Y4" s="387"/>
      <c r="Z4" s="387"/>
    </row>
    <row r="5" spans="1:26" ht="13" hidden="1">
      <c r="A5" s="96" t="s">
        <v>29</v>
      </c>
      <c r="B5" s="97">
        <v>3</v>
      </c>
      <c r="C5" s="97">
        <v>8</v>
      </c>
      <c r="D5" s="97">
        <v>14</v>
      </c>
      <c r="E5" s="97">
        <v>38</v>
      </c>
      <c r="F5" s="97">
        <v>21</v>
      </c>
      <c r="G5" s="97">
        <v>25</v>
      </c>
      <c r="H5" s="97"/>
      <c r="I5" s="97"/>
      <c r="J5" s="97"/>
      <c r="K5" s="97">
        <f t="shared" si="0"/>
        <v>5</v>
      </c>
      <c r="L5" s="97">
        <f t="shared" si="0"/>
        <v>6</v>
      </c>
      <c r="M5" s="97">
        <f t="shared" si="0"/>
        <v>24</v>
      </c>
      <c r="N5" s="97">
        <f t="shared" si="1"/>
        <v>-17</v>
      </c>
      <c r="O5" s="97">
        <f t="shared" si="1"/>
        <v>4</v>
      </c>
      <c r="P5" s="97">
        <f t="shared" si="1"/>
        <v>-25</v>
      </c>
      <c r="Q5" s="97">
        <f t="shared" si="1"/>
        <v>0</v>
      </c>
      <c r="R5" s="97">
        <f t="shared" si="1"/>
        <v>0</v>
      </c>
      <c r="S5" s="97"/>
      <c r="T5" s="97"/>
      <c r="U5" s="98">
        <f>D5/'B1 Housing Units'!AD6</f>
        <v>2.1154427319431852E-3</v>
      </c>
      <c r="V5" s="98">
        <f>E5/'B1 Housing Units'!AE6</f>
        <v>5.6346381969157771E-3</v>
      </c>
      <c r="W5" s="98">
        <f>F5/'B1 Housing Units'!AF6</f>
        <v>3.1106502740334764E-3</v>
      </c>
      <c r="X5" s="387"/>
      <c r="Y5" s="387"/>
      <c r="Z5" s="387"/>
    </row>
    <row r="6" spans="1:26" ht="13" hidden="1">
      <c r="A6" s="96" t="s">
        <v>32</v>
      </c>
      <c r="B6" s="97">
        <v>1</v>
      </c>
      <c r="C6" s="97">
        <v>1</v>
      </c>
      <c r="D6" s="97">
        <v>1</v>
      </c>
      <c r="E6" s="97">
        <v>4</v>
      </c>
      <c r="F6" s="97">
        <v>6</v>
      </c>
      <c r="G6" s="97">
        <v>6</v>
      </c>
      <c r="H6" s="97"/>
      <c r="I6" s="97"/>
      <c r="J6" s="97"/>
      <c r="K6" s="97">
        <f t="shared" ref="K6:R52" si="2">C6-B6</f>
        <v>0</v>
      </c>
      <c r="L6" s="97">
        <f t="shared" ref="L6:L20" si="3">D6-C6</f>
        <v>0</v>
      </c>
      <c r="M6" s="97">
        <f t="shared" ref="M6:M20" si="4">E6-D6</f>
        <v>3</v>
      </c>
      <c r="N6" s="97">
        <f t="shared" si="1"/>
        <v>2</v>
      </c>
      <c r="O6" s="97">
        <f t="shared" si="1"/>
        <v>0</v>
      </c>
      <c r="P6" s="97">
        <f t="shared" si="1"/>
        <v>-6</v>
      </c>
      <c r="Q6" s="97">
        <f t="shared" si="1"/>
        <v>0</v>
      </c>
      <c r="R6" s="97">
        <f t="shared" si="1"/>
        <v>0</v>
      </c>
      <c r="S6" s="97"/>
      <c r="T6" s="97"/>
      <c r="U6" s="98">
        <f>D6/'B1 Housing Units'!AD7</f>
        <v>7.2411296162201298E-4</v>
      </c>
      <c r="V6" s="98">
        <f>E6/'B1 Housing Units'!AE7</f>
        <v>2.871500358937545E-3</v>
      </c>
      <c r="W6" s="98">
        <f>F6/'B1 Housing Units'!AF7</f>
        <v>4.261363636363636E-3</v>
      </c>
      <c r="X6" s="387"/>
      <c r="Y6" s="387"/>
      <c r="Z6" s="387"/>
    </row>
    <row r="7" spans="1:26" ht="13" hidden="1">
      <c r="A7" s="96" t="s">
        <v>33</v>
      </c>
      <c r="B7" s="97">
        <v>3</v>
      </c>
      <c r="C7" s="97">
        <v>12</v>
      </c>
      <c r="D7" s="97">
        <v>22</v>
      </c>
      <c r="E7" s="97">
        <v>35</v>
      </c>
      <c r="F7" s="97">
        <v>32</v>
      </c>
      <c r="G7" s="97">
        <v>46</v>
      </c>
      <c r="H7" s="97"/>
      <c r="I7" s="97"/>
      <c r="J7" s="97"/>
      <c r="K7" s="97">
        <f t="shared" si="2"/>
        <v>9</v>
      </c>
      <c r="L7" s="97">
        <f t="shared" si="3"/>
        <v>10</v>
      </c>
      <c r="M7" s="97">
        <f t="shared" si="4"/>
        <v>13</v>
      </c>
      <c r="N7" s="97">
        <f t="shared" si="1"/>
        <v>-3</v>
      </c>
      <c r="O7" s="97">
        <f t="shared" si="1"/>
        <v>14</v>
      </c>
      <c r="P7" s="97">
        <f t="shared" si="1"/>
        <v>-46</v>
      </c>
      <c r="Q7" s="97">
        <f t="shared" si="1"/>
        <v>0</v>
      </c>
      <c r="R7" s="97">
        <f t="shared" si="1"/>
        <v>0</v>
      </c>
      <c r="S7" s="97"/>
      <c r="T7" s="97"/>
      <c r="U7" s="98">
        <f>D7/'B1 Housing Units'!AD8</f>
        <v>2.2282994024106148E-3</v>
      </c>
      <c r="V7" s="98">
        <f>E7/'B1 Housing Units'!AE8</f>
        <v>3.5371399696816574E-3</v>
      </c>
      <c r="W7" s="98">
        <f>F7/'B1 Housing Units'!AF8</f>
        <v>3.2287357481586118E-3</v>
      </c>
      <c r="X7" s="387"/>
      <c r="Y7" s="387"/>
      <c r="Z7" s="387"/>
    </row>
    <row r="8" spans="1:26" ht="13" hidden="1">
      <c r="A8" s="96" t="s">
        <v>34</v>
      </c>
      <c r="B8" s="97">
        <v>1</v>
      </c>
      <c r="C8" s="97">
        <v>0</v>
      </c>
      <c r="D8" s="97">
        <v>5</v>
      </c>
      <c r="E8" s="97">
        <v>4</v>
      </c>
      <c r="F8" s="97">
        <v>3</v>
      </c>
      <c r="G8" s="97">
        <v>3</v>
      </c>
      <c r="H8" s="97"/>
      <c r="I8" s="97"/>
      <c r="J8" s="97"/>
      <c r="K8" s="97">
        <f t="shared" si="2"/>
        <v>-1</v>
      </c>
      <c r="L8" s="97">
        <f t="shared" si="3"/>
        <v>5</v>
      </c>
      <c r="M8" s="97">
        <f t="shared" si="4"/>
        <v>-1</v>
      </c>
      <c r="N8" s="97">
        <f t="shared" si="1"/>
        <v>-1</v>
      </c>
      <c r="O8" s="97">
        <f t="shared" si="1"/>
        <v>0</v>
      </c>
      <c r="P8" s="97">
        <f t="shared" si="1"/>
        <v>-3</v>
      </c>
      <c r="Q8" s="97">
        <f t="shared" si="1"/>
        <v>0</v>
      </c>
      <c r="R8" s="97">
        <f t="shared" si="1"/>
        <v>0</v>
      </c>
      <c r="S8" s="97"/>
      <c r="T8" s="97"/>
      <c r="U8" s="98">
        <f>D8/'B1 Housing Units'!AD9</f>
        <v>5.9031877213695395E-3</v>
      </c>
      <c r="V8" s="98">
        <f>E8/'B1 Housing Units'!AE9</f>
        <v>4.6948356807511738E-3</v>
      </c>
      <c r="W8" s="98">
        <f>F8/'B1 Housing Units'!AF9</f>
        <v>3.5087719298245615E-3</v>
      </c>
      <c r="X8" s="387"/>
      <c r="Y8" s="387"/>
      <c r="Z8" s="387"/>
    </row>
    <row r="9" spans="1:26" ht="13" hidden="1">
      <c r="A9" s="96" t="s">
        <v>7</v>
      </c>
      <c r="B9" s="97">
        <v>1</v>
      </c>
      <c r="C9" s="97">
        <v>0</v>
      </c>
      <c r="D9" s="97">
        <v>4</v>
      </c>
      <c r="E9" s="97">
        <v>4</v>
      </c>
      <c r="F9" s="97">
        <v>3</v>
      </c>
      <c r="G9" s="97">
        <v>8</v>
      </c>
      <c r="H9" s="97"/>
      <c r="I9" s="97"/>
      <c r="J9" s="97"/>
      <c r="K9" s="97">
        <f t="shared" si="2"/>
        <v>-1</v>
      </c>
      <c r="L9" s="97">
        <f t="shared" si="3"/>
        <v>4</v>
      </c>
      <c r="M9" s="97">
        <f t="shared" si="4"/>
        <v>0</v>
      </c>
      <c r="N9" s="97">
        <f t="shared" si="1"/>
        <v>-1</v>
      </c>
      <c r="O9" s="97">
        <f t="shared" si="1"/>
        <v>5</v>
      </c>
      <c r="P9" s="97">
        <f t="shared" si="1"/>
        <v>-8</v>
      </c>
      <c r="Q9" s="97">
        <f t="shared" si="1"/>
        <v>0</v>
      </c>
      <c r="R9" s="97">
        <f t="shared" si="1"/>
        <v>0</v>
      </c>
      <c r="S9" s="97"/>
      <c r="T9" s="97"/>
      <c r="U9" s="98">
        <f>D9/'B1 Housing Units'!AD10</f>
        <v>5.1480051480051478E-3</v>
      </c>
      <c r="V9" s="98">
        <f>E9/'B1 Housing Units'!AE10</f>
        <v>5.1282051282051282E-3</v>
      </c>
      <c r="W9" s="98">
        <f>F9/'B1 Housing Units'!AF10</f>
        <v>3.8461538461538464E-3</v>
      </c>
      <c r="X9" s="387"/>
      <c r="Y9" s="387"/>
      <c r="Z9" s="387"/>
    </row>
    <row r="10" spans="1:26" ht="13" hidden="1">
      <c r="A10" s="96" t="s">
        <v>36</v>
      </c>
      <c r="B10" s="97">
        <v>0</v>
      </c>
      <c r="C10" s="97">
        <v>0</v>
      </c>
      <c r="D10" s="97">
        <v>1</v>
      </c>
      <c r="E10" s="97">
        <v>0</v>
      </c>
      <c r="F10" s="97">
        <v>0</v>
      </c>
      <c r="G10" s="97">
        <v>0</v>
      </c>
      <c r="H10" s="97"/>
      <c r="I10" s="97"/>
      <c r="J10" s="97"/>
      <c r="K10" s="97">
        <f t="shared" si="2"/>
        <v>0</v>
      </c>
      <c r="L10" s="97">
        <f t="shared" si="3"/>
        <v>1</v>
      </c>
      <c r="M10" s="97">
        <f t="shared" si="4"/>
        <v>-1</v>
      </c>
      <c r="N10" s="97">
        <f t="shared" si="1"/>
        <v>0</v>
      </c>
      <c r="O10" s="97">
        <f t="shared" si="1"/>
        <v>0</v>
      </c>
      <c r="P10" s="97">
        <f t="shared" si="1"/>
        <v>0</v>
      </c>
      <c r="Q10" s="97">
        <f t="shared" si="1"/>
        <v>0</v>
      </c>
      <c r="R10" s="97">
        <f t="shared" si="1"/>
        <v>0</v>
      </c>
      <c r="S10" s="97"/>
      <c r="T10" s="97"/>
      <c r="U10" s="98">
        <f>D10/'B1 Housing Units'!AD11</f>
        <v>1.9305019305019305E-3</v>
      </c>
      <c r="V10" s="98">
        <f>E10/'B1 Housing Units'!AE11</f>
        <v>0</v>
      </c>
      <c r="W10" s="98">
        <f>F10/'B1 Housing Units'!AF11</f>
        <v>0</v>
      </c>
      <c r="X10" s="387"/>
      <c r="Y10" s="387"/>
      <c r="Z10" s="387"/>
    </row>
    <row r="11" spans="1:26" ht="13" hidden="1">
      <c r="A11" s="96" t="s">
        <v>9</v>
      </c>
      <c r="B11" s="99">
        <v>0</v>
      </c>
      <c r="C11" s="99">
        <v>1</v>
      </c>
      <c r="D11" s="99">
        <v>1</v>
      </c>
      <c r="E11" s="99">
        <v>2</v>
      </c>
      <c r="F11" s="99">
        <v>1</v>
      </c>
      <c r="G11" s="99">
        <v>0</v>
      </c>
      <c r="H11" s="99"/>
      <c r="I11" s="99"/>
      <c r="J11" s="99"/>
      <c r="K11" s="99">
        <f t="shared" si="2"/>
        <v>1</v>
      </c>
      <c r="L11" s="99">
        <f t="shared" si="3"/>
        <v>0</v>
      </c>
      <c r="M11" s="99">
        <f t="shared" si="4"/>
        <v>1</v>
      </c>
      <c r="N11" s="99">
        <f t="shared" si="1"/>
        <v>-1</v>
      </c>
      <c r="O11" s="99">
        <f t="shared" si="1"/>
        <v>-1</v>
      </c>
      <c r="P11" s="99">
        <f t="shared" si="1"/>
        <v>0</v>
      </c>
      <c r="Q11" s="99">
        <f t="shared" si="1"/>
        <v>0</v>
      </c>
      <c r="R11" s="99">
        <f t="shared" si="1"/>
        <v>0</v>
      </c>
      <c r="S11" s="99"/>
      <c r="T11" s="99"/>
      <c r="U11" s="98">
        <f>D11/'B1 Housing Units'!AD12</f>
        <v>1.6835016835016834E-3</v>
      </c>
      <c r="V11" s="98">
        <f>E11/'B1 Housing Units'!AE12</f>
        <v>3.3500837520938024E-3</v>
      </c>
      <c r="W11" s="98">
        <f>F11/'B1 Housing Units'!AF12</f>
        <v>1.6666666666666668E-3</v>
      </c>
      <c r="X11" s="387"/>
      <c r="Y11" s="387"/>
      <c r="Z11" s="387"/>
    </row>
    <row r="12" spans="1:26" ht="13" hidden="1">
      <c r="A12" s="96" t="s">
        <v>37</v>
      </c>
      <c r="B12" s="97">
        <v>0</v>
      </c>
      <c r="C12" s="97">
        <v>2</v>
      </c>
      <c r="D12" s="97">
        <v>0</v>
      </c>
      <c r="E12" s="97">
        <v>1</v>
      </c>
      <c r="F12" s="97">
        <v>1</v>
      </c>
      <c r="G12" s="97">
        <v>2</v>
      </c>
      <c r="H12" s="97"/>
      <c r="I12" s="97"/>
      <c r="J12" s="97"/>
      <c r="K12" s="97">
        <f t="shared" si="2"/>
        <v>2</v>
      </c>
      <c r="L12" s="97">
        <f t="shared" si="3"/>
        <v>-2</v>
      </c>
      <c r="M12" s="97">
        <f t="shared" si="4"/>
        <v>1</v>
      </c>
      <c r="N12" s="97">
        <f t="shared" si="1"/>
        <v>0</v>
      </c>
      <c r="O12" s="97">
        <f t="shared" si="1"/>
        <v>1</v>
      </c>
      <c r="P12" s="97">
        <f t="shared" si="1"/>
        <v>-2</v>
      </c>
      <c r="Q12" s="97">
        <f t="shared" si="1"/>
        <v>0</v>
      </c>
      <c r="R12" s="97">
        <f t="shared" si="1"/>
        <v>0</v>
      </c>
      <c r="S12" s="97"/>
      <c r="T12" s="97"/>
      <c r="U12" s="98">
        <f>D12/'B1 Housing Units'!AD13</f>
        <v>0</v>
      </c>
      <c r="V12" s="98">
        <f>E12/'B1 Housing Units'!AE13</f>
        <v>3.0864197530864196E-3</v>
      </c>
      <c r="W12" s="98">
        <f>F12/'B1 Housing Units'!AF13</f>
        <v>3.0959752321981426E-3</v>
      </c>
      <c r="X12" s="387"/>
      <c r="Y12" s="387"/>
      <c r="Z12" s="387"/>
    </row>
    <row r="13" spans="1:26" ht="13" hidden="1">
      <c r="A13" s="96" t="s">
        <v>10</v>
      </c>
      <c r="B13" s="97">
        <v>2</v>
      </c>
      <c r="C13" s="97">
        <v>2</v>
      </c>
      <c r="D13" s="97">
        <v>12</v>
      </c>
      <c r="E13" s="97">
        <v>16</v>
      </c>
      <c r="F13" s="97">
        <v>15</v>
      </c>
      <c r="G13" s="97">
        <v>27</v>
      </c>
      <c r="H13" s="97"/>
      <c r="I13" s="97"/>
      <c r="J13" s="97"/>
      <c r="K13" s="97">
        <f t="shared" si="2"/>
        <v>0</v>
      </c>
      <c r="L13" s="97">
        <f t="shared" si="3"/>
        <v>10</v>
      </c>
      <c r="M13" s="97">
        <f t="shared" si="4"/>
        <v>4</v>
      </c>
      <c r="N13" s="97">
        <f t="shared" si="1"/>
        <v>-1</v>
      </c>
      <c r="O13" s="97">
        <f t="shared" si="1"/>
        <v>12</v>
      </c>
      <c r="P13" s="97">
        <f t="shared" si="1"/>
        <v>-27</v>
      </c>
      <c r="Q13" s="97">
        <f t="shared" si="1"/>
        <v>0</v>
      </c>
      <c r="R13" s="97">
        <f t="shared" si="1"/>
        <v>0</v>
      </c>
      <c r="S13" s="97"/>
      <c r="T13" s="97"/>
      <c r="U13" s="98">
        <f>D13/'B1 Housing Units'!AD14</f>
        <v>2.8701267639320736E-3</v>
      </c>
      <c r="V13" s="98">
        <f>E13/'B1 Housing Units'!AE14</f>
        <v>3.8213518032003822E-3</v>
      </c>
      <c r="W13" s="98">
        <f>F13/'B1 Housing Units'!AF14</f>
        <v>3.5808068751492002E-3</v>
      </c>
      <c r="X13" s="387"/>
      <c r="Y13" s="387"/>
      <c r="Z13" s="387"/>
    </row>
    <row r="14" spans="1:26" ht="13" hidden="1">
      <c r="A14" s="96" t="s">
        <v>11</v>
      </c>
      <c r="B14" s="97">
        <v>0</v>
      </c>
      <c r="C14" s="97">
        <v>2</v>
      </c>
      <c r="D14" s="97">
        <v>3</v>
      </c>
      <c r="E14" s="97">
        <v>5</v>
      </c>
      <c r="F14" s="97">
        <v>10</v>
      </c>
      <c r="G14" s="97">
        <v>8</v>
      </c>
      <c r="H14" s="97"/>
      <c r="I14" s="97"/>
      <c r="J14" s="97"/>
      <c r="K14" s="97">
        <f t="shared" si="2"/>
        <v>2</v>
      </c>
      <c r="L14" s="97">
        <f t="shared" si="3"/>
        <v>1</v>
      </c>
      <c r="M14" s="97">
        <f t="shared" si="4"/>
        <v>2</v>
      </c>
      <c r="N14" s="97">
        <f t="shared" si="1"/>
        <v>5</v>
      </c>
      <c r="O14" s="97">
        <f t="shared" si="1"/>
        <v>-2</v>
      </c>
      <c r="P14" s="97">
        <f t="shared" si="1"/>
        <v>-8</v>
      </c>
      <c r="Q14" s="97">
        <f t="shared" si="1"/>
        <v>0</v>
      </c>
      <c r="R14" s="97">
        <f t="shared" si="1"/>
        <v>0</v>
      </c>
      <c r="S14" s="97"/>
      <c r="T14" s="97"/>
      <c r="U14" s="98">
        <f>D14/'B1 Housing Units'!AD15</f>
        <v>1.5544041450777201E-3</v>
      </c>
      <c r="V14" s="98">
        <f>E14/'B1 Housing Units'!AE15</f>
        <v>2.5759917568263782E-3</v>
      </c>
      <c r="W14" s="98">
        <f>F14/'B1 Housing Units'!AF15</f>
        <v>5.1203277009728623E-3</v>
      </c>
      <c r="X14" s="387"/>
      <c r="Y14" s="387"/>
      <c r="Z14" s="387"/>
    </row>
    <row r="15" spans="1:26" ht="13" hidden="1">
      <c r="A15" s="96" t="s">
        <v>43</v>
      </c>
      <c r="B15" s="97">
        <v>0</v>
      </c>
      <c r="C15" s="97">
        <v>10</v>
      </c>
      <c r="D15" s="97">
        <v>15</v>
      </c>
      <c r="E15" s="97">
        <v>13</v>
      </c>
      <c r="F15" s="97">
        <v>18</v>
      </c>
      <c r="G15" s="97">
        <v>17</v>
      </c>
      <c r="H15" s="97"/>
      <c r="I15" s="97"/>
      <c r="J15" s="97"/>
      <c r="K15" s="97">
        <f t="shared" si="2"/>
        <v>10</v>
      </c>
      <c r="L15" s="97">
        <f t="shared" si="3"/>
        <v>5</v>
      </c>
      <c r="M15" s="97">
        <f t="shared" si="4"/>
        <v>-2</v>
      </c>
      <c r="N15" s="97">
        <f t="shared" si="1"/>
        <v>5</v>
      </c>
      <c r="O15" s="97">
        <f t="shared" si="1"/>
        <v>-1</v>
      </c>
      <c r="P15" s="97">
        <f t="shared" si="1"/>
        <v>-17</v>
      </c>
      <c r="Q15" s="97">
        <f t="shared" si="1"/>
        <v>0</v>
      </c>
      <c r="R15" s="97">
        <f t="shared" si="1"/>
        <v>0</v>
      </c>
      <c r="S15" s="97"/>
      <c r="T15" s="97"/>
      <c r="U15" s="98">
        <f>D15/'B1 Housing Units'!AD16</f>
        <v>1.422070534698521E-3</v>
      </c>
      <c r="V15" s="98">
        <f>E15/'B1 Housing Units'!AE16</f>
        <v>1.2268780671951681E-3</v>
      </c>
      <c r="W15" s="98">
        <f>F15/'B1 Housing Units'!AF16</f>
        <v>1.6981132075471698E-3</v>
      </c>
      <c r="X15" s="387"/>
      <c r="Y15" s="387"/>
      <c r="Z15" s="387"/>
    </row>
    <row r="16" spans="1:26" ht="13" hidden="1">
      <c r="A16" s="96" t="s">
        <v>12</v>
      </c>
      <c r="B16" s="97">
        <v>2</v>
      </c>
      <c r="C16" s="97">
        <v>3</v>
      </c>
      <c r="D16" s="97">
        <v>2</v>
      </c>
      <c r="E16" s="97">
        <v>5</v>
      </c>
      <c r="F16" s="97">
        <v>5</v>
      </c>
      <c r="G16" s="97">
        <v>4</v>
      </c>
      <c r="H16" s="97"/>
      <c r="I16" s="97"/>
      <c r="J16" s="97"/>
      <c r="K16" s="97">
        <f t="shared" si="2"/>
        <v>1</v>
      </c>
      <c r="L16" s="97">
        <f t="shared" si="3"/>
        <v>-1</v>
      </c>
      <c r="M16" s="97">
        <f t="shared" si="4"/>
        <v>3</v>
      </c>
      <c r="N16" s="97">
        <f t="shared" si="1"/>
        <v>0</v>
      </c>
      <c r="O16" s="97">
        <f t="shared" si="1"/>
        <v>-1</v>
      </c>
      <c r="P16" s="97">
        <f t="shared" si="1"/>
        <v>-4</v>
      </c>
      <c r="Q16" s="97">
        <f t="shared" si="1"/>
        <v>0</v>
      </c>
      <c r="R16" s="97">
        <f t="shared" si="1"/>
        <v>0</v>
      </c>
      <c r="S16" s="97"/>
      <c r="T16" s="97"/>
      <c r="U16" s="98">
        <f>D16/'B1 Housing Units'!AD17</f>
        <v>7.3719130114264651E-4</v>
      </c>
      <c r="V16" s="98">
        <f>E16/'B1 Housing Units'!AE17</f>
        <v>1.8402649981597351E-3</v>
      </c>
      <c r="W16" s="98">
        <f>F16/'B1 Housing Units'!AF17</f>
        <v>1.8395879323031641E-3</v>
      </c>
      <c r="X16" s="387"/>
      <c r="Y16" s="387"/>
      <c r="Z16" s="387"/>
    </row>
    <row r="17" spans="1:26" ht="13" hidden="1">
      <c r="A17" s="96" t="s">
        <v>47</v>
      </c>
      <c r="B17" s="97">
        <v>1</v>
      </c>
      <c r="C17" s="97">
        <v>6</v>
      </c>
      <c r="D17" s="97">
        <v>11</v>
      </c>
      <c r="E17" s="97">
        <v>19</v>
      </c>
      <c r="F17" s="97">
        <v>20</v>
      </c>
      <c r="G17" s="97">
        <v>19</v>
      </c>
      <c r="H17" s="97"/>
      <c r="I17" s="97"/>
      <c r="J17" s="97"/>
      <c r="K17" s="97">
        <f t="shared" si="2"/>
        <v>5</v>
      </c>
      <c r="L17" s="97">
        <f t="shared" si="3"/>
        <v>5</v>
      </c>
      <c r="M17" s="97">
        <f t="shared" si="4"/>
        <v>8</v>
      </c>
      <c r="N17" s="97">
        <f t="shared" si="1"/>
        <v>1</v>
      </c>
      <c r="O17" s="97">
        <f t="shared" si="1"/>
        <v>-1</v>
      </c>
      <c r="P17" s="97">
        <f t="shared" si="1"/>
        <v>-19</v>
      </c>
      <c r="Q17" s="97">
        <f t="shared" si="1"/>
        <v>0</v>
      </c>
      <c r="R17" s="97">
        <f t="shared" si="1"/>
        <v>0</v>
      </c>
      <c r="S17" s="97"/>
      <c r="T17" s="97"/>
      <c r="U17" s="98">
        <f>D17/'B1 Housing Units'!AD18</f>
        <v>2.4614007607965988E-3</v>
      </c>
      <c r="V17" s="98">
        <f>E17/'B1 Housing Units'!AE18</f>
        <v>4.2420183076579592E-3</v>
      </c>
      <c r="W17" s="98">
        <f>F17/'B1 Housing Units'!AF18</f>
        <v>4.4434570095534323E-3</v>
      </c>
      <c r="X17" s="387"/>
      <c r="Y17" s="387"/>
      <c r="Z17" s="387"/>
    </row>
    <row r="18" spans="1:26" ht="13" hidden="1">
      <c r="A18" s="96" t="s">
        <v>13</v>
      </c>
      <c r="B18" s="97">
        <v>0</v>
      </c>
      <c r="C18" s="97">
        <v>1</v>
      </c>
      <c r="D18" s="97">
        <v>2</v>
      </c>
      <c r="E18" s="97">
        <v>2</v>
      </c>
      <c r="F18" s="97">
        <v>2</v>
      </c>
      <c r="G18" s="97">
        <v>0</v>
      </c>
      <c r="H18" s="97"/>
      <c r="I18" s="97"/>
      <c r="J18" s="97"/>
      <c r="K18" s="97">
        <f>C18-B18</f>
        <v>1</v>
      </c>
      <c r="L18" s="97">
        <f t="shared" si="3"/>
        <v>1</v>
      </c>
      <c r="M18" s="97">
        <f t="shared" si="4"/>
        <v>0</v>
      </c>
      <c r="N18" s="97">
        <f t="shared" si="1"/>
        <v>0</v>
      </c>
      <c r="O18" s="97">
        <f t="shared" si="1"/>
        <v>-2</v>
      </c>
      <c r="P18" s="97">
        <f t="shared" si="1"/>
        <v>0</v>
      </c>
      <c r="Q18" s="97">
        <f t="shared" si="1"/>
        <v>0</v>
      </c>
      <c r="R18" s="97">
        <f t="shared" si="1"/>
        <v>0</v>
      </c>
      <c r="S18" s="97"/>
      <c r="T18" s="97"/>
      <c r="U18" s="98">
        <f>D18/'B1 Housing Units'!AD19</f>
        <v>5.9347181008902079E-3</v>
      </c>
      <c r="V18" s="98">
        <f>E18/'B1 Housing Units'!AE19</f>
        <v>5.9171597633136093E-3</v>
      </c>
      <c r="W18" s="98">
        <f>F18/'B1 Housing Units'!AF19</f>
        <v>5.9171597633136093E-3</v>
      </c>
      <c r="X18" s="387"/>
      <c r="Y18" s="387"/>
      <c r="Z18" s="387"/>
    </row>
    <row r="19" spans="1:26" ht="13" hidden="1">
      <c r="A19" s="96" t="s">
        <v>14</v>
      </c>
      <c r="B19" s="97">
        <v>1</v>
      </c>
      <c r="C19" s="97">
        <v>2</v>
      </c>
      <c r="D19" s="97">
        <v>1</v>
      </c>
      <c r="E19" s="97">
        <v>15</v>
      </c>
      <c r="F19" s="97">
        <v>12</v>
      </c>
      <c r="G19" s="97">
        <v>8</v>
      </c>
      <c r="H19" s="97"/>
      <c r="I19" s="97"/>
      <c r="J19" s="97"/>
      <c r="K19" s="97">
        <f t="shared" si="2"/>
        <v>1</v>
      </c>
      <c r="L19" s="97">
        <f t="shared" si="3"/>
        <v>-1</v>
      </c>
      <c r="M19" s="97">
        <f t="shared" si="4"/>
        <v>14</v>
      </c>
      <c r="N19" s="97">
        <f t="shared" si="1"/>
        <v>-3</v>
      </c>
      <c r="O19" s="97">
        <f t="shared" si="1"/>
        <v>-4</v>
      </c>
      <c r="P19" s="97">
        <f t="shared" si="1"/>
        <v>-8</v>
      </c>
      <c r="Q19" s="97">
        <f t="shared" si="1"/>
        <v>0</v>
      </c>
      <c r="R19" s="97">
        <f t="shared" si="1"/>
        <v>0</v>
      </c>
      <c r="S19" s="97"/>
      <c r="T19" s="97"/>
      <c r="U19" s="98">
        <f>D19/'B1 Housing Units'!AD20</f>
        <v>3.5637918745545262E-4</v>
      </c>
      <c r="V19" s="98">
        <f>E19/'B1 Housing Units'!AE20</f>
        <v>5.3285968028419185E-3</v>
      </c>
      <c r="W19" s="98">
        <f>F19/'B1 Housing Units'!AF20</f>
        <v>4.2598509052183178E-3</v>
      </c>
      <c r="X19" s="387"/>
      <c r="Y19" s="387"/>
      <c r="Z19" s="387"/>
    </row>
    <row r="20" spans="1:26" s="72" customFormat="1" ht="13">
      <c r="A20" s="96" t="s">
        <v>48</v>
      </c>
      <c r="B20" s="97">
        <f>SUM(B4:B19)</f>
        <v>15</v>
      </c>
      <c r="C20" s="97">
        <f t="shared" ref="C20:J20" si="5">SUM(C4:C19)</f>
        <v>54</v>
      </c>
      <c r="D20" s="97">
        <f t="shared" si="5"/>
        <v>96</v>
      </c>
      <c r="E20" s="97">
        <f t="shared" si="5"/>
        <v>172</v>
      </c>
      <c r="F20" s="97">
        <f t="shared" si="5"/>
        <v>156</v>
      </c>
      <c r="G20" s="97">
        <f t="shared" si="5"/>
        <v>181</v>
      </c>
      <c r="H20" s="97">
        <v>152</v>
      </c>
      <c r="I20" s="97">
        <f t="shared" si="5"/>
        <v>0</v>
      </c>
      <c r="J20" s="97">
        <f t="shared" si="5"/>
        <v>0</v>
      </c>
      <c r="K20" s="97">
        <f t="shared" si="2"/>
        <v>39</v>
      </c>
      <c r="L20" s="97">
        <f t="shared" si="3"/>
        <v>42</v>
      </c>
      <c r="M20" s="97">
        <f t="shared" si="4"/>
        <v>76</v>
      </c>
      <c r="N20" s="97">
        <f>F20-E20</f>
        <v>-16</v>
      </c>
      <c r="O20" s="97">
        <f>G20-F20</f>
        <v>25</v>
      </c>
      <c r="P20" s="97">
        <f>H20-G20</f>
        <v>-29</v>
      </c>
      <c r="Q20" s="97">
        <f>I20-H20</f>
        <v>-152</v>
      </c>
      <c r="R20" s="97">
        <f>J20-I20</f>
        <v>0</v>
      </c>
      <c r="S20" s="97"/>
      <c r="T20" s="97"/>
      <c r="U20" s="98">
        <f>D20/'B1 Housing Units'!AD21</f>
        <v>1.9677776411265529E-3</v>
      </c>
      <c r="V20" s="98">
        <f>E20/'B1 Housing Units'!AE21</f>
        <v>3.5062684741616551E-3</v>
      </c>
      <c r="W20" s="98">
        <f>F20/'B1 Housing Units'!AF21</f>
        <v>3.1740864328151704E-3</v>
      </c>
      <c r="X20" s="388">
        <f>N20/E20</f>
        <v>-9.3023255813953487E-2</v>
      </c>
      <c r="Y20" s="388">
        <f>O20/F20</f>
        <v>0.16025641025641027</v>
      </c>
      <c r="Z20" s="388">
        <f>P20/G20</f>
        <v>-0.16022099447513813</v>
      </c>
    </row>
    <row r="21" spans="1:26" s="72" customFormat="1" ht="13" hidden="1">
      <c r="A21" s="96" t="s">
        <v>19</v>
      </c>
      <c r="B21" s="97">
        <v>0</v>
      </c>
      <c r="C21" s="97">
        <v>3</v>
      </c>
      <c r="D21" s="97">
        <v>12</v>
      </c>
      <c r="E21" s="97">
        <v>11</v>
      </c>
      <c r="F21" s="97">
        <v>11</v>
      </c>
      <c r="G21" s="97">
        <v>14</v>
      </c>
      <c r="H21" s="97"/>
      <c r="I21" s="97"/>
      <c r="J21" s="97"/>
      <c r="K21" s="97">
        <f t="shared" si="2"/>
        <v>3</v>
      </c>
      <c r="L21" s="97">
        <f t="shared" si="2"/>
        <v>9</v>
      </c>
      <c r="M21" s="97">
        <f t="shared" si="2"/>
        <v>-1</v>
      </c>
      <c r="N21" s="97">
        <f t="shared" si="2"/>
        <v>0</v>
      </c>
      <c r="O21" s="97">
        <f t="shared" si="2"/>
        <v>3</v>
      </c>
      <c r="P21" s="97">
        <f t="shared" si="2"/>
        <v>-14</v>
      </c>
      <c r="Q21" s="97">
        <f t="shared" si="2"/>
        <v>0</v>
      </c>
      <c r="R21" s="97">
        <f t="shared" si="2"/>
        <v>0</v>
      </c>
      <c r="S21" s="97"/>
      <c r="T21" s="97"/>
      <c r="U21" s="98">
        <f>D21/'B1 Housing Units'!AD22</f>
        <v>4.4742729306487695E-3</v>
      </c>
      <c r="V21" s="98">
        <f>E21/'B1 Housing Units'!AE22</f>
        <v>4.0968342644320298E-3</v>
      </c>
      <c r="W21" s="98">
        <f>F21/'B1 Housing Units'!AF22</f>
        <v>4.092261904761905E-3</v>
      </c>
      <c r="X21" s="388">
        <f t="shared" ref="X21:X52" si="6">N21/E21</f>
        <v>0</v>
      </c>
      <c r="Y21" s="388">
        <f t="shared" ref="Y21:Z52" si="7">O21/F21</f>
        <v>0.27272727272727271</v>
      </c>
      <c r="Z21" s="388">
        <f t="shared" si="7"/>
        <v>-1</v>
      </c>
    </row>
    <row r="22" spans="1:26" s="72" customFormat="1" ht="13" hidden="1">
      <c r="A22" s="96" t="s">
        <v>22</v>
      </c>
      <c r="B22" s="97">
        <v>0</v>
      </c>
      <c r="C22" s="97">
        <v>3</v>
      </c>
      <c r="D22" s="97">
        <v>8</v>
      </c>
      <c r="E22" s="97">
        <v>11</v>
      </c>
      <c r="F22" s="97">
        <v>7</v>
      </c>
      <c r="G22" s="97">
        <v>10</v>
      </c>
      <c r="H22" s="97"/>
      <c r="I22" s="97"/>
      <c r="J22" s="97"/>
      <c r="K22" s="97">
        <f>C22-B22</f>
        <v>3</v>
      </c>
      <c r="L22" s="97">
        <f>D22-C22</f>
        <v>5</v>
      </c>
      <c r="M22" s="97">
        <f>E22-D22</f>
        <v>3</v>
      </c>
      <c r="N22" s="97">
        <f t="shared" si="2"/>
        <v>-4</v>
      </c>
      <c r="O22" s="97">
        <f t="shared" si="2"/>
        <v>3</v>
      </c>
      <c r="P22" s="97">
        <f t="shared" si="2"/>
        <v>-10</v>
      </c>
      <c r="Q22" s="97">
        <f t="shared" si="2"/>
        <v>0</v>
      </c>
      <c r="R22" s="97">
        <f t="shared" si="2"/>
        <v>0</v>
      </c>
      <c r="S22" s="97"/>
      <c r="T22" s="97"/>
      <c r="U22" s="98">
        <f>D22/'B1 Housing Units'!AD23</f>
        <v>4.3620501635768813E-3</v>
      </c>
      <c r="V22" s="98">
        <f>E22/'B1 Housing Units'!AE23</f>
        <v>5.9782608695652176E-3</v>
      </c>
      <c r="W22" s="98">
        <f>F22/'B1 Housing Units'!AF23</f>
        <v>3.7940379403794038E-3</v>
      </c>
      <c r="X22" s="388">
        <f t="shared" si="6"/>
        <v>-0.36363636363636365</v>
      </c>
      <c r="Y22" s="388">
        <f t="shared" si="7"/>
        <v>0.42857142857142855</v>
      </c>
      <c r="Z22" s="388">
        <f t="shared" si="7"/>
        <v>-1</v>
      </c>
    </row>
    <row r="23" spans="1:26" s="72" customFormat="1" ht="13" hidden="1">
      <c r="A23" s="96" t="s">
        <v>25</v>
      </c>
      <c r="B23" s="97">
        <v>0</v>
      </c>
      <c r="C23" s="97">
        <v>2</v>
      </c>
      <c r="D23" s="97">
        <v>4</v>
      </c>
      <c r="E23" s="97">
        <v>6</v>
      </c>
      <c r="F23" s="97">
        <v>11</v>
      </c>
      <c r="G23" s="97">
        <v>12</v>
      </c>
      <c r="H23" s="97"/>
      <c r="I23" s="97"/>
      <c r="J23" s="97"/>
      <c r="K23" s="97">
        <f t="shared" si="2"/>
        <v>2</v>
      </c>
      <c r="L23" s="97">
        <f t="shared" si="2"/>
        <v>2</v>
      </c>
      <c r="M23" s="97">
        <f t="shared" si="2"/>
        <v>2</v>
      </c>
      <c r="N23" s="97">
        <f t="shared" si="2"/>
        <v>5</v>
      </c>
      <c r="O23" s="97">
        <f t="shared" si="2"/>
        <v>1</v>
      </c>
      <c r="P23" s="97">
        <f t="shared" si="2"/>
        <v>-12</v>
      </c>
      <c r="Q23" s="97">
        <f t="shared" si="2"/>
        <v>0</v>
      </c>
      <c r="R23" s="97">
        <f t="shared" si="2"/>
        <v>0</v>
      </c>
      <c r="S23" s="97"/>
      <c r="T23" s="97"/>
      <c r="U23" s="98">
        <f>D23/'B1 Housing Units'!AD24</f>
        <v>3.1250000000000002E-3</v>
      </c>
      <c r="V23" s="98">
        <f>E23/'B1 Housing Units'!AE24</f>
        <v>4.6367851622874804E-3</v>
      </c>
      <c r="W23" s="98">
        <f>F23/'B1 Housing Units'!AF24</f>
        <v>8.3841463414634151E-3</v>
      </c>
      <c r="X23" s="388">
        <f t="shared" si="6"/>
        <v>0.83333333333333337</v>
      </c>
      <c r="Y23" s="388">
        <f t="shared" si="7"/>
        <v>9.0909090909090912E-2</v>
      </c>
      <c r="Z23" s="388">
        <f t="shared" si="7"/>
        <v>-1</v>
      </c>
    </row>
    <row r="24" spans="1:26" s="72" customFormat="1" ht="13" hidden="1">
      <c r="A24" s="96" t="s">
        <v>26</v>
      </c>
      <c r="B24" s="97">
        <v>2</v>
      </c>
      <c r="C24" s="97">
        <v>1</v>
      </c>
      <c r="D24" s="97">
        <v>3</v>
      </c>
      <c r="E24" s="97">
        <v>11</v>
      </c>
      <c r="F24" s="97">
        <v>10</v>
      </c>
      <c r="G24" s="97">
        <v>10</v>
      </c>
      <c r="H24" s="97"/>
      <c r="I24" s="97"/>
      <c r="J24" s="97"/>
      <c r="K24" s="97">
        <f t="shared" si="2"/>
        <v>-1</v>
      </c>
      <c r="L24" s="97">
        <f t="shared" si="2"/>
        <v>2</v>
      </c>
      <c r="M24" s="97">
        <f t="shared" si="2"/>
        <v>8</v>
      </c>
      <c r="N24" s="97">
        <f t="shared" si="2"/>
        <v>-1</v>
      </c>
      <c r="O24" s="97">
        <f t="shared" si="2"/>
        <v>0</v>
      </c>
      <c r="P24" s="97">
        <f t="shared" si="2"/>
        <v>-10</v>
      </c>
      <c r="Q24" s="97">
        <f t="shared" si="2"/>
        <v>0</v>
      </c>
      <c r="R24" s="97">
        <f t="shared" si="2"/>
        <v>0</v>
      </c>
      <c r="S24" s="97"/>
      <c r="T24" s="97"/>
      <c r="U24" s="98">
        <f>D24/'B1 Housing Units'!AD25</f>
        <v>1.984126984126984E-3</v>
      </c>
      <c r="V24" s="98">
        <f>E24/'B1 Housing Units'!AE25</f>
        <v>7.2416063199473336E-3</v>
      </c>
      <c r="W24" s="98">
        <f>F24/'B1 Housing Units'!AF25</f>
        <v>6.587615283267457E-3</v>
      </c>
      <c r="X24" s="388">
        <f t="shared" si="6"/>
        <v>-9.0909090909090912E-2</v>
      </c>
      <c r="Y24" s="388">
        <f t="shared" si="7"/>
        <v>0</v>
      </c>
      <c r="Z24" s="388">
        <f t="shared" si="7"/>
        <v>-1</v>
      </c>
    </row>
    <row r="25" spans="1:26" s="72" customFormat="1" ht="13" hidden="1">
      <c r="A25" s="96" t="s">
        <v>1</v>
      </c>
      <c r="B25" s="97">
        <v>2</v>
      </c>
      <c r="C25" s="97">
        <v>2</v>
      </c>
      <c r="D25" s="97">
        <v>10</v>
      </c>
      <c r="E25" s="97">
        <v>14</v>
      </c>
      <c r="F25" s="97">
        <v>9</v>
      </c>
      <c r="G25" s="97">
        <v>14</v>
      </c>
      <c r="H25" s="97"/>
      <c r="I25" s="97"/>
      <c r="J25" s="97"/>
      <c r="K25" s="97">
        <f t="shared" si="2"/>
        <v>0</v>
      </c>
      <c r="L25" s="97">
        <f t="shared" si="2"/>
        <v>8</v>
      </c>
      <c r="M25" s="97">
        <f t="shared" si="2"/>
        <v>4</v>
      </c>
      <c r="N25" s="97">
        <f t="shared" si="2"/>
        <v>-5</v>
      </c>
      <c r="O25" s="97">
        <f t="shared" si="2"/>
        <v>5</v>
      </c>
      <c r="P25" s="97">
        <f t="shared" si="2"/>
        <v>-14</v>
      </c>
      <c r="Q25" s="97">
        <f t="shared" si="2"/>
        <v>0</v>
      </c>
      <c r="R25" s="97">
        <f t="shared" si="2"/>
        <v>0</v>
      </c>
      <c r="S25" s="97"/>
      <c r="T25" s="97"/>
      <c r="U25" s="98">
        <f>D25/'B1 Housing Units'!AD26</f>
        <v>6.3979526551503517E-3</v>
      </c>
      <c r="V25" s="98">
        <f>E25/'B1 Housing Units'!AE26</f>
        <v>8.9285714285714281E-3</v>
      </c>
      <c r="W25" s="98">
        <f>F25/'B1 Housing Units'!AF26</f>
        <v>5.7215511760966304E-3</v>
      </c>
      <c r="X25" s="388">
        <f t="shared" si="6"/>
        <v>-0.35714285714285715</v>
      </c>
      <c r="Y25" s="388">
        <f t="shared" si="7"/>
        <v>0.55555555555555558</v>
      </c>
      <c r="Z25" s="388">
        <f t="shared" si="7"/>
        <v>-1</v>
      </c>
    </row>
    <row r="26" spans="1:26" s="72" customFormat="1" ht="13" hidden="1">
      <c r="A26" s="96" t="s">
        <v>2</v>
      </c>
      <c r="B26" s="97">
        <v>1</v>
      </c>
      <c r="C26" s="97">
        <v>8</v>
      </c>
      <c r="D26" s="97">
        <v>9</v>
      </c>
      <c r="E26" s="97">
        <v>19</v>
      </c>
      <c r="F26" s="97">
        <v>11</v>
      </c>
      <c r="G26" s="97">
        <v>13</v>
      </c>
      <c r="H26" s="97"/>
      <c r="I26" s="97"/>
      <c r="J26" s="97"/>
      <c r="K26" s="97">
        <f t="shared" si="2"/>
        <v>7</v>
      </c>
      <c r="L26" s="97">
        <f t="shared" si="2"/>
        <v>1</v>
      </c>
      <c r="M26" s="97">
        <f t="shared" si="2"/>
        <v>10</v>
      </c>
      <c r="N26" s="97">
        <f t="shared" si="2"/>
        <v>-8</v>
      </c>
      <c r="O26" s="97">
        <f t="shared" si="2"/>
        <v>2</v>
      </c>
      <c r="P26" s="97">
        <f t="shared" si="2"/>
        <v>-13</v>
      </c>
      <c r="Q26" s="97">
        <f t="shared" si="2"/>
        <v>0</v>
      </c>
      <c r="R26" s="97">
        <f t="shared" si="2"/>
        <v>0</v>
      </c>
      <c r="S26" s="97"/>
      <c r="T26" s="97"/>
      <c r="U26" s="98">
        <f>D26/'B1 Housing Units'!AD27</f>
        <v>5.3349140486069948E-3</v>
      </c>
      <c r="V26" s="98">
        <f>E26/'B1 Housing Units'!AE27</f>
        <v>1.1262596324836989E-2</v>
      </c>
      <c r="W26" s="98">
        <f>F26/'B1 Housing Units'!AF27</f>
        <v>6.4858490566037739E-3</v>
      </c>
      <c r="X26" s="388">
        <f t="shared" si="6"/>
        <v>-0.42105263157894735</v>
      </c>
      <c r="Y26" s="388">
        <f t="shared" si="7"/>
        <v>0.18181818181818182</v>
      </c>
      <c r="Z26" s="388">
        <f t="shared" si="7"/>
        <v>-1</v>
      </c>
    </row>
    <row r="27" spans="1:26" s="72" customFormat="1" ht="13" hidden="1">
      <c r="A27" s="96" t="s">
        <v>27</v>
      </c>
      <c r="B27" s="99">
        <v>3</v>
      </c>
      <c r="C27" s="99">
        <v>8</v>
      </c>
      <c r="D27" s="99">
        <v>12</v>
      </c>
      <c r="E27" s="99">
        <v>12</v>
      </c>
      <c r="F27" s="99">
        <v>16</v>
      </c>
      <c r="G27" s="99">
        <v>21</v>
      </c>
      <c r="H27" s="99"/>
      <c r="I27" s="99"/>
      <c r="J27" s="99"/>
      <c r="K27" s="99">
        <f t="shared" si="2"/>
        <v>5</v>
      </c>
      <c r="L27" s="99">
        <f t="shared" si="2"/>
        <v>4</v>
      </c>
      <c r="M27" s="99">
        <f t="shared" si="2"/>
        <v>0</v>
      </c>
      <c r="N27" s="99">
        <f t="shared" si="2"/>
        <v>4</v>
      </c>
      <c r="O27" s="99">
        <f t="shared" si="2"/>
        <v>5</v>
      </c>
      <c r="P27" s="99">
        <f t="shared" si="2"/>
        <v>-21</v>
      </c>
      <c r="Q27" s="99">
        <f t="shared" si="2"/>
        <v>0</v>
      </c>
      <c r="R27" s="99">
        <f t="shared" si="2"/>
        <v>0</v>
      </c>
      <c r="S27" s="99"/>
      <c r="T27" s="99"/>
      <c r="U27" s="98">
        <f>D27/'B1 Housing Units'!AD28</f>
        <v>6.920415224913495E-3</v>
      </c>
      <c r="V27" s="98">
        <f>E27/'B1 Housing Units'!AE28</f>
        <v>6.8767908309455587E-3</v>
      </c>
      <c r="W27" s="98">
        <f>F27/'B1 Housing Units'!AF28</f>
        <v>9.1220068415051314E-3</v>
      </c>
      <c r="X27" s="388">
        <f t="shared" si="6"/>
        <v>0.33333333333333331</v>
      </c>
      <c r="Y27" s="388">
        <f t="shared" si="7"/>
        <v>0.3125</v>
      </c>
      <c r="Z27" s="388">
        <f t="shared" si="7"/>
        <v>-1</v>
      </c>
    </row>
    <row r="28" spans="1:26" s="72" customFormat="1" ht="13" hidden="1">
      <c r="A28" s="96" t="s">
        <v>4</v>
      </c>
      <c r="B28" s="97">
        <v>1</v>
      </c>
      <c r="C28" s="97">
        <v>5</v>
      </c>
      <c r="D28" s="97">
        <v>18</v>
      </c>
      <c r="E28" s="97">
        <v>27</v>
      </c>
      <c r="F28" s="97">
        <v>16</v>
      </c>
      <c r="G28" s="97">
        <v>29</v>
      </c>
      <c r="H28" s="97"/>
      <c r="I28" s="97"/>
      <c r="J28" s="97"/>
      <c r="K28" s="97">
        <f t="shared" si="2"/>
        <v>4</v>
      </c>
      <c r="L28" s="97">
        <f t="shared" si="2"/>
        <v>13</v>
      </c>
      <c r="M28" s="97">
        <f t="shared" si="2"/>
        <v>9</v>
      </c>
      <c r="N28" s="97">
        <f t="shared" si="2"/>
        <v>-11</v>
      </c>
      <c r="O28" s="97">
        <f t="shared" si="2"/>
        <v>13</v>
      </c>
      <c r="P28" s="97">
        <f t="shared" si="2"/>
        <v>-29</v>
      </c>
      <c r="Q28" s="97">
        <f t="shared" si="2"/>
        <v>0</v>
      </c>
      <c r="R28" s="97">
        <f t="shared" si="2"/>
        <v>0</v>
      </c>
      <c r="S28" s="97"/>
      <c r="T28" s="97"/>
      <c r="U28" s="98">
        <f>D28/'B1 Housing Units'!AD29</f>
        <v>7.0175438596491229E-3</v>
      </c>
      <c r="V28" s="98">
        <f>E28/'B1 Housing Units'!AE29</f>
        <v>1.0281797410510283E-2</v>
      </c>
      <c r="W28" s="98">
        <f>F28/'B1 Housing Units'!AF29</f>
        <v>5.9902658180456762E-3</v>
      </c>
      <c r="X28" s="388">
        <f t="shared" si="6"/>
        <v>-0.40740740740740738</v>
      </c>
      <c r="Y28" s="388">
        <f t="shared" si="7"/>
        <v>0.8125</v>
      </c>
      <c r="Z28" s="388">
        <f t="shared" si="7"/>
        <v>-1</v>
      </c>
    </row>
    <row r="29" spans="1:26" s="72" customFormat="1" ht="13" hidden="1">
      <c r="A29" s="96" t="s">
        <v>5</v>
      </c>
      <c r="B29" s="97">
        <v>1</v>
      </c>
      <c r="C29" s="97">
        <v>8</v>
      </c>
      <c r="D29" s="97">
        <v>13</v>
      </c>
      <c r="E29" s="97">
        <v>12</v>
      </c>
      <c r="F29" s="97">
        <v>15</v>
      </c>
      <c r="G29" s="97">
        <v>17</v>
      </c>
      <c r="H29" s="97"/>
      <c r="I29" s="97"/>
      <c r="J29" s="97"/>
      <c r="K29" s="97">
        <f t="shared" si="2"/>
        <v>7</v>
      </c>
      <c r="L29" s="97">
        <f t="shared" si="2"/>
        <v>5</v>
      </c>
      <c r="M29" s="97">
        <f t="shared" si="2"/>
        <v>-1</v>
      </c>
      <c r="N29" s="97">
        <f t="shared" si="2"/>
        <v>3</v>
      </c>
      <c r="O29" s="97">
        <f t="shared" si="2"/>
        <v>2</v>
      </c>
      <c r="P29" s="97">
        <f t="shared" si="2"/>
        <v>-17</v>
      </c>
      <c r="Q29" s="97">
        <f t="shared" si="2"/>
        <v>0</v>
      </c>
      <c r="R29" s="97">
        <f t="shared" si="2"/>
        <v>0</v>
      </c>
      <c r="S29" s="97"/>
      <c r="T29" s="97"/>
      <c r="U29" s="98">
        <f>D29/'B1 Housing Units'!AD30</f>
        <v>8.6264100862641011E-3</v>
      </c>
      <c r="V29" s="98">
        <f>E29/'B1 Housing Units'!AE30</f>
        <v>7.9051383399209481E-3</v>
      </c>
      <c r="W29" s="98">
        <f>F29/'B1 Housing Units'!AF30</f>
        <v>9.8296199213630409E-3</v>
      </c>
      <c r="X29" s="388">
        <f t="shared" si="6"/>
        <v>0.25</v>
      </c>
      <c r="Y29" s="388">
        <f t="shared" si="7"/>
        <v>0.13333333333333333</v>
      </c>
      <c r="Z29" s="388">
        <f t="shared" si="7"/>
        <v>-1</v>
      </c>
    </row>
    <row r="30" spans="1:26" s="72" customFormat="1" ht="13" hidden="1">
      <c r="A30" s="96" t="s">
        <v>6</v>
      </c>
      <c r="B30" s="97">
        <v>1</v>
      </c>
      <c r="C30" s="97">
        <v>8</v>
      </c>
      <c r="D30" s="97">
        <v>15</v>
      </c>
      <c r="E30" s="97">
        <v>26</v>
      </c>
      <c r="F30" s="97">
        <v>9</v>
      </c>
      <c r="G30" s="97">
        <v>19</v>
      </c>
      <c r="H30" s="97"/>
      <c r="I30" s="97"/>
      <c r="J30" s="97"/>
      <c r="K30" s="97">
        <f>C30-B30</f>
        <v>7</v>
      </c>
      <c r="L30" s="97">
        <f>D30-C30</f>
        <v>7</v>
      </c>
      <c r="M30" s="97">
        <f>E30-D30</f>
        <v>11</v>
      </c>
      <c r="N30" s="97">
        <f t="shared" si="2"/>
        <v>-17</v>
      </c>
      <c r="O30" s="97">
        <f t="shared" si="2"/>
        <v>10</v>
      </c>
      <c r="P30" s="97">
        <f t="shared" si="2"/>
        <v>-19</v>
      </c>
      <c r="Q30" s="97">
        <f t="shared" si="2"/>
        <v>0</v>
      </c>
      <c r="R30" s="97">
        <f t="shared" si="2"/>
        <v>0</v>
      </c>
      <c r="S30" s="97"/>
      <c r="T30" s="97"/>
      <c r="U30" s="98">
        <f>D30/'B1 Housing Units'!AD31</f>
        <v>4.0972411909314397E-3</v>
      </c>
      <c r="V30" s="98">
        <f>E30/'B1 Housing Units'!AE31</f>
        <v>7.063298016843249E-3</v>
      </c>
      <c r="W30" s="98">
        <f>F30/'B1 Housing Units'!AF31</f>
        <v>2.4206562668101128E-3</v>
      </c>
      <c r="X30" s="388">
        <f t="shared" si="6"/>
        <v>-0.65384615384615385</v>
      </c>
      <c r="Y30" s="388">
        <f t="shared" si="7"/>
        <v>1.1111111111111112</v>
      </c>
      <c r="Z30" s="388">
        <f t="shared" si="7"/>
        <v>-1</v>
      </c>
    </row>
    <row r="31" spans="1:26" s="72" customFormat="1" ht="13" hidden="1">
      <c r="A31" s="96" t="s">
        <v>35</v>
      </c>
      <c r="B31" s="97">
        <v>3</v>
      </c>
      <c r="C31" s="97">
        <v>6</v>
      </c>
      <c r="D31" s="97">
        <v>13</v>
      </c>
      <c r="E31" s="97">
        <v>12</v>
      </c>
      <c r="F31" s="97">
        <v>15</v>
      </c>
      <c r="G31" s="97">
        <v>17</v>
      </c>
      <c r="H31" s="97"/>
      <c r="I31" s="97"/>
      <c r="J31" s="97"/>
      <c r="K31" s="97">
        <f t="shared" si="2"/>
        <v>3</v>
      </c>
      <c r="L31" s="97">
        <f t="shared" si="2"/>
        <v>7</v>
      </c>
      <c r="M31" s="97">
        <f t="shared" si="2"/>
        <v>-1</v>
      </c>
      <c r="N31" s="97">
        <f t="shared" si="2"/>
        <v>3</v>
      </c>
      <c r="O31" s="97">
        <f t="shared" si="2"/>
        <v>2</v>
      </c>
      <c r="P31" s="97">
        <f t="shared" si="2"/>
        <v>-17</v>
      </c>
      <c r="Q31" s="97">
        <f t="shared" si="2"/>
        <v>0</v>
      </c>
      <c r="R31" s="97">
        <f t="shared" si="2"/>
        <v>0</v>
      </c>
      <c r="S31" s="97"/>
      <c r="T31" s="97"/>
      <c r="U31" s="98">
        <f>D31/'B1 Housing Units'!AD32</f>
        <v>5.2250803858520899E-3</v>
      </c>
      <c r="V31" s="98">
        <f>E31/'B1 Housing Units'!AE32</f>
        <v>4.8057669203043652E-3</v>
      </c>
      <c r="W31" s="98">
        <f>F31/'B1 Housing Units'!AF32</f>
        <v>5.9904153354632585E-3</v>
      </c>
      <c r="X31" s="388">
        <f t="shared" si="6"/>
        <v>0.25</v>
      </c>
      <c r="Y31" s="388">
        <f t="shared" si="7"/>
        <v>0.13333333333333333</v>
      </c>
      <c r="Z31" s="388">
        <f t="shared" si="7"/>
        <v>-1</v>
      </c>
    </row>
    <row r="32" spans="1:26" s="72" customFormat="1" ht="13" hidden="1">
      <c r="A32" s="96" t="s">
        <v>39</v>
      </c>
      <c r="B32" s="97">
        <v>0</v>
      </c>
      <c r="C32" s="97">
        <v>2</v>
      </c>
      <c r="D32" s="97">
        <v>16</v>
      </c>
      <c r="E32" s="97">
        <v>14</v>
      </c>
      <c r="F32" s="97">
        <v>14</v>
      </c>
      <c r="G32" s="97">
        <v>23</v>
      </c>
      <c r="H32" s="97"/>
      <c r="I32" s="97"/>
      <c r="J32" s="97"/>
      <c r="K32" s="97">
        <f t="shared" si="2"/>
        <v>2</v>
      </c>
      <c r="L32" s="97">
        <f t="shared" si="2"/>
        <v>14</v>
      </c>
      <c r="M32" s="97">
        <f t="shared" si="2"/>
        <v>-2</v>
      </c>
      <c r="N32" s="97">
        <f t="shared" si="2"/>
        <v>0</v>
      </c>
      <c r="O32" s="97">
        <f t="shared" si="2"/>
        <v>9</v>
      </c>
      <c r="P32" s="97">
        <f t="shared" si="2"/>
        <v>-23</v>
      </c>
      <c r="Q32" s="97">
        <f t="shared" si="2"/>
        <v>0</v>
      </c>
      <c r="R32" s="97">
        <f t="shared" si="2"/>
        <v>0</v>
      </c>
      <c r="S32" s="97"/>
      <c r="T32" s="97"/>
      <c r="U32" s="98">
        <f>D32/'B1 Housing Units'!AD33</f>
        <v>9.3841642228739003E-3</v>
      </c>
      <c r="V32" s="98">
        <f>E32/'B1 Housing Units'!AE33</f>
        <v>8.1348053457292267E-3</v>
      </c>
      <c r="W32" s="98">
        <f>F32/'B1 Housing Units'!AF33</f>
        <v>8.0878105141536684E-3</v>
      </c>
      <c r="X32" s="388">
        <f t="shared" si="6"/>
        <v>0</v>
      </c>
      <c r="Y32" s="388">
        <f t="shared" si="7"/>
        <v>0.6428571428571429</v>
      </c>
      <c r="Z32" s="388">
        <f t="shared" si="7"/>
        <v>-1</v>
      </c>
    </row>
    <row r="33" spans="1:26" s="72" customFormat="1" ht="13" hidden="1">
      <c r="A33" s="96" t="s">
        <v>40</v>
      </c>
      <c r="B33" s="97">
        <v>4</v>
      </c>
      <c r="C33" s="97">
        <v>3</v>
      </c>
      <c r="D33" s="97">
        <v>11</v>
      </c>
      <c r="E33" s="97">
        <v>15</v>
      </c>
      <c r="F33" s="97">
        <v>24</v>
      </c>
      <c r="G33" s="97">
        <v>19</v>
      </c>
      <c r="H33" s="97"/>
      <c r="I33" s="97"/>
      <c r="J33" s="97"/>
      <c r="K33" s="97">
        <f t="shared" si="2"/>
        <v>-1</v>
      </c>
      <c r="L33" s="97">
        <f t="shared" si="2"/>
        <v>8</v>
      </c>
      <c r="M33" s="97">
        <f t="shared" si="2"/>
        <v>4</v>
      </c>
      <c r="N33" s="97">
        <f t="shared" si="2"/>
        <v>9</v>
      </c>
      <c r="O33" s="97">
        <f t="shared" si="2"/>
        <v>-5</v>
      </c>
      <c r="P33" s="97">
        <f t="shared" si="2"/>
        <v>-19</v>
      </c>
      <c r="Q33" s="97">
        <f t="shared" si="2"/>
        <v>0</v>
      </c>
      <c r="R33" s="97">
        <f t="shared" si="2"/>
        <v>0</v>
      </c>
      <c r="S33" s="97"/>
      <c r="T33" s="97"/>
      <c r="U33" s="98">
        <f>D33/'B1 Housing Units'!AD34</f>
        <v>4.8737261852015946E-3</v>
      </c>
      <c r="V33" s="98">
        <f>E33/'B1 Housing Units'!AE34</f>
        <v>6.6195939982347752E-3</v>
      </c>
      <c r="W33" s="98">
        <f>F33/'B1 Housing Units'!AF34</f>
        <v>1.0517090271691499E-2</v>
      </c>
      <c r="X33" s="388">
        <f t="shared" si="6"/>
        <v>0.6</v>
      </c>
      <c r="Y33" s="388">
        <f t="shared" si="7"/>
        <v>-0.20833333333333334</v>
      </c>
      <c r="Z33" s="388">
        <f t="shared" si="7"/>
        <v>-1</v>
      </c>
    </row>
    <row r="34" spans="1:26" s="72" customFormat="1" ht="13" hidden="1">
      <c r="A34" s="96" t="s">
        <v>41</v>
      </c>
      <c r="B34" s="97">
        <v>3</v>
      </c>
      <c r="C34" s="97">
        <v>1</v>
      </c>
      <c r="D34" s="97">
        <v>3</v>
      </c>
      <c r="E34" s="97">
        <v>12</v>
      </c>
      <c r="F34" s="97">
        <v>13</v>
      </c>
      <c r="G34" s="97">
        <v>18</v>
      </c>
      <c r="H34" s="97"/>
      <c r="I34" s="97"/>
      <c r="J34" s="97"/>
      <c r="K34" s="97">
        <f t="shared" si="2"/>
        <v>-2</v>
      </c>
      <c r="L34" s="97">
        <f t="shared" si="2"/>
        <v>2</v>
      </c>
      <c r="M34" s="97">
        <f t="shared" si="2"/>
        <v>9</v>
      </c>
      <c r="N34" s="97">
        <f t="shared" si="2"/>
        <v>1</v>
      </c>
      <c r="O34" s="97">
        <f t="shared" si="2"/>
        <v>5</v>
      </c>
      <c r="P34" s="97">
        <f t="shared" si="2"/>
        <v>-18</v>
      </c>
      <c r="Q34" s="97">
        <f t="shared" si="2"/>
        <v>0</v>
      </c>
      <c r="R34" s="97">
        <f t="shared" si="2"/>
        <v>0</v>
      </c>
      <c r="S34" s="97"/>
      <c r="T34" s="97"/>
      <c r="U34" s="98">
        <f>D34/'B1 Housing Units'!AD35</f>
        <v>1.4844136566056407E-3</v>
      </c>
      <c r="V34" s="98">
        <f>E34/'B1 Housing Units'!AE35</f>
        <v>5.8968058968058967E-3</v>
      </c>
      <c r="W34" s="98">
        <f>F34/'B1 Housing Units'!AF35</f>
        <v>6.3260340632603409E-3</v>
      </c>
      <c r="X34" s="388">
        <f t="shared" si="6"/>
        <v>8.3333333333333329E-2</v>
      </c>
      <c r="Y34" s="388">
        <f t="shared" si="7"/>
        <v>0.38461538461538464</v>
      </c>
      <c r="Z34" s="388">
        <f t="shared" si="7"/>
        <v>-1</v>
      </c>
    </row>
    <row r="35" spans="1:26" s="72" customFormat="1" ht="13" hidden="1">
      <c r="A35" s="96" t="s">
        <v>42</v>
      </c>
      <c r="B35" s="97">
        <v>7</v>
      </c>
      <c r="C35" s="97">
        <v>10</v>
      </c>
      <c r="D35" s="97">
        <v>13</v>
      </c>
      <c r="E35" s="97">
        <v>27</v>
      </c>
      <c r="F35" s="97">
        <v>17</v>
      </c>
      <c r="G35" s="97">
        <v>27</v>
      </c>
      <c r="H35" s="97"/>
      <c r="I35" s="97"/>
      <c r="J35" s="97"/>
      <c r="K35" s="97">
        <f t="shared" si="2"/>
        <v>3</v>
      </c>
      <c r="L35" s="97">
        <f t="shared" si="2"/>
        <v>3</v>
      </c>
      <c r="M35" s="97">
        <f t="shared" si="2"/>
        <v>14</v>
      </c>
      <c r="N35" s="97">
        <f t="shared" si="2"/>
        <v>-10</v>
      </c>
      <c r="O35" s="97">
        <f t="shared" si="2"/>
        <v>10</v>
      </c>
      <c r="P35" s="97">
        <f t="shared" si="2"/>
        <v>-27</v>
      </c>
      <c r="Q35" s="97">
        <f t="shared" si="2"/>
        <v>0</v>
      </c>
      <c r="R35" s="97">
        <f t="shared" si="2"/>
        <v>0</v>
      </c>
      <c r="S35" s="97"/>
      <c r="T35" s="97"/>
      <c r="U35" s="98">
        <f>D35/'B1 Housing Units'!AD36</f>
        <v>4.3333333333333331E-3</v>
      </c>
      <c r="V35" s="98">
        <f>E35/'B1 Housing Units'!AE36</f>
        <v>9.0030010003334451E-3</v>
      </c>
      <c r="W35" s="98">
        <f>F35/'B1 Housing Units'!AF36</f>
        <v>5.6666666666666671E-3</v>
      </c>
      <c r="X35" s="388">
        <f t="shared" si="6"/>
        <v>-0.37037037037037035</v>
      </c>
      <c r="Y35" s="388">
        <f t="shared" si="7"/>
        <v>0.58823529411764708</v>
      </c>
      <c r="Z35" s="388">
        <f t="shared" si="7"/>
        <v>-1</v>
      </c>
    </row>
    <row r="36" spans="1:26" s="72" customFormat="1" ht="13" hidden="1">
      <c r="A36" s="96" t="s">
        <v>44</v>
      </c>
      <c r="B36" s="97">
        <v>7</v>
      </c>
      <c r="C36" s="97">
        <v>18</v>
      </c>
      <c r="D36" s="97">
        <v>28</v>
      </c>
      <c r="E36" s="97">
        <v>52</v>
      </c>
      <c r="F36" s="97">
        <v>51</v>
      </c>
      <c r="G36" s="97">
        <v>51</v>
      </c>
      <c r="H36" s="97"/>
      <c r="I36" s="97"/>
      <c r="J36" s="97"/>
      <c r="K36" s="97">
        <f t="shared" si="2"/>
        <v>11</v>
      </c>
      <c r="L36" s="97">
        <f t="shared" si="2"/>
        <v>10</v>
      </c>
      <c r="M36" s="97">
        <f t="shared" si="2"/>
        <v>24</v>
      </c>
      <c r="N36" s="97">
        <f t="shared" si="2"/>
        <v>-1</v>
      </c>
      <c r="O36" s="97">
        <f t="shared" si="2"/>
        <v>0</v>
      </c>
      <c r="P36" s="97">
        <f t="shared" si="2"/>
        <v>-51</v>
      </c>
      <c r="Q36" s="97">
        <f t="shared" si="2"/>
        <v>0</v>
      </c>
      <c r="R36" s="97">
        <f t="shared" si="2"/>
        <v>0</v>
      </c>
      <c r="S36" s="97"/>
      <c r="T36" s="97"/>
      <c r="U36" s="98">
        <f>D36/'B1 Housing Units'!AD37</f>
        <v>6.439742410303588E-3</v>
      </c>
      <c r="V36" s="98">
        <f>E36/'B1 Housing Units'!AE37</f>
        <v>1.185860889395667E-2</v>
      </c>
      <c r="W36" s="98">
        <f>F36/'B1 Housing Units'!AF37</f>
        <v>1.1564625850340135E-2</v>
      </c>
      <c r="X36" s="388">
        <f t="shared" si="6"/>
        <v>-1.9230769230769232E-2</v>
      </c>
      <c r="Y36" s="388">
        <f t="shared" si="7"/>
        <v>0</v>
      </c>
      <c r="Z36" s="388">
        <f t="shared" si="7"/>
        <v>-1</v>
      </c>
    </row>
    <row r="37" spans="1:26" s="72" customFormat="1" ht="13" hidden="1">
      <c r="A37" s="96" t="s">
        <v>46</v>
      </c>
      <c r="B37" s="97">
        <v>5</v>
      </c>
      <c r="C37" s="97">
        <v>11</v>
      </c>
      <c r="D37" s="97">
        <v>7</v>
      </c>
      <c r="E37" s="97">
        <v>19</v>
      </c>
      <c r="F37" s="97">
        <v>29</v>
      </c>
      <c r="G37" s="97">
        <v>29</v>
      </c>
      <c r="H37" s="97"/>
      <c r="I37" s="97"/>
      <c r="J37" s="97"/>
      <c r="K37" s="97">
        <f t="shared" si="2"/>
        <v>6</v>
      </c>
      <c r="L37" s="97">
        <f t="shared" si="2"/>
        <v>-4</v>
      </c>
      <c r="M37" s="97">
        <f t="shared" si="2"/>
        <v>12</v>
      </c>
      <c r="N37" s="97">
        <f t="shared" si="2"/>
        <v>10</v>
      </c>
      <c r="O37" s="97">
        <f t="shared" si="2"/>
        <v>0</v>
      </c>
      <c r="P37" s="97">
        <f t="shared" si="2"/>
        <v>-29</v>
      </c>
      <c r="Q37" s="97">
        <f t="shared" si="2"/>
        <v>0</v>
      </c>
      <c r="R37" s="97">
        <f t="shared" si="2"/>
        <v>0</v>
      </c>
      <c r="S37" s="97"/>
      <c r="T37" s="97"/>
      <c r="U37" s="98">
        <f>D37/'B1 Housing Units'!AD38</f>
        <v>3.251277287505806E-3</v>
      </c>
      <c r="V37" s="98">
        <f>E37/'B1 Housing Units'!AE38</f>
        <v>8.7800369685767099E-3</v>
      </c>
      <c r="W37" s="98">
        <f>F37/'B1 Housing Units'!AF38</f>
        <v>1.3260173754000914E-2</v>
      </c>
      <c r="X37" s="388">
        <f t="shared" si="6"/>
        <v>0.52631578947368418</v>
      </c>
      <c r="Y37" s="388">
        <f t="shared" si="7"/>
        <v>0</v>
      </c>
      <c r="Z37" s="388">
        <f t="shared" si="7"/>
        <v>-1</v>
      </c>
    </row>
    <row r="38" spans="1:26" s="72" customFormat="1" ht="13">
      <c r="A38" s="96" t="s">
        <v>50</v>
      </c>
      <c r="B38" s="97">
        <f t="shared" ref="B38:J38" si="8">SUM(B21:B37)</f>
        <v>40</v>
      </c>
      <c r="C38" s="97">
        <f t="shared" si="8"/>
        <v>99</v>
      </c>
      <c r="D38" s="97">
        <f t="shared" si="8"/>
        <v>195</v>
      </c>
      <c r="E38" s="97">
        <f t="shared" si="8"/>
        <v>300</v>
      </c>
      <c r="F38" s="97">
        <f t="shared" si="8"/>
        <v>278</v>
      </c>
      <c r="G38" s="97">
        <f t="shared" si="8"/>
        <v>343</v>
      </c>
      <c r="H38" s="97">
        <v>273</v>
      </c>
      <c r="I38" s="97">
        <f t="shared" si="8"/>
        <v>0</v>
      </c>
      <c r="J38" s="97">
        <f t="shared" si="8"/>
        <v>0</v>
      </c>
      <c r="K38" s="97">
        <f t="shared" si="2"/>
        <v>59</v>
      </c>
      <c r="L38" s="97">
        <f t="shared" si="2"/>
        <v>96</v>
      </c>
      <c r="M38" s="97">
        <f t="shared" si="2"/>
        <v>105</v>
      </c>
      <c r="N38" s="97">
        <f t="shared" si="2"/>
        <v>-22</v>
      </c>
      <c r="O38" s="97">
        <f t="shared" si="2"/>
        <v>65</v>
      </c>
      <c r="P38" s="97">
        <f t="shared" si="2"/>
        <v>-70</v>
      </c>
      <c r="Q38" s="97">
        <f t="shared" si="2"/>
        <v>-273</v>
      </c>
      <c r="R38" s="97">
        <f t="shared" si="2"/>
        <v>0</v>
      </c>
      <c r="S38" s="97"/>
      <c r="T38" s="97"/>
      <c r="U38" s="98">
        <f>D38/'B1 Housing Units'!AD39</f>
        <v>5.1319841040082109E-3</v>
      </c>
      <c r="V38" s="98">
        <f>E38/'B1 Housing Units'!AE39</f>
        <v>7.8472403871305257E-3</v>
      </c>
      <c r="W38" s="98">
        <f>F38/'B1 Housing Units'!AF39</f>
        <v>7.2264101897582533E-3</v>
      </c>
      <c r="X38" s="388">
        <f t="shared" si="6"/>
        <v>-7.3333333333333334E-2</v>
      </c>
      <c r="Y38" s="388">
        <f t="shared" si="7"/>
        <v>0.23381294964028776</v>
      </c>
      <c r="Z38" s="388">
        <f t="shared" si="7"/>
        <v>-0.20408163265306123</v>
      </c>
    </row>
    <row r="39" spans="1:26" s="72" customFormat="1" ht="13" hidden="1">
      <c r="A39" s="96" t="s">
        <v>28</v>
      </c>
      <c r="B39" s="97">
        <v>13</v>
      </c>
      <c r="C39" s="97">
        <v>44</v>
      </c>
      <c r="D39" s="97">
        <v>88</v>
      </c>
      <c r="E39" s="97">
        <v>146</v>
      </c>
      <c r="F39" s="97">
        <v>112</v>
      </c>
      <c r="G39" s="97">
        <v>122</v>
      </c>
      <c r="H39" s="97"/>
      <c r="I39" s="97"/>
      <c r="J39" s="97"/>
      <c r="K39" s="97">
        <f t="shared" si="2"/>
        <v>31</v>
      </c>
      <c r="L39" s="97">
        <f t="shared" si="2"/>
        <v>44</v>
      </c>
      <c r="M39" s="97">
        <f t="shared" si="2"/>
        <v>58</v>
      </c>
      <c r="N39" s="97">
        <f t="shared" si="2"/>
        <v>-34</v>
      </c>
      <c r="O39" s="97">
        <f t="shared" si="2"/>
        <v>10</v>
      </c>
      <c r="P39" s="97">
        <f t="shared" si="2"/>
        <v>-122</v>
      </c>
      <c r="Q39" s="97">
        <f t="shared" si="2"/>
        <v>0</v>
      </c>
      <c r="R39" s="97">
        <f t="shared" si="2"/>
        <v>0</v>
      </c>
      <c r="S39" s="97"/>
      <c r="T39" s="97"/>
      <c r="U39" s="98">
        <f>D39/'B1 Housing Units'!AD40</f>
        <v>6.6305003013863778E-3</v>
      </c>
      <c r="V39" s="98">
        <f>E39/'B1 Housing Units'!AE40</f>
        <v>1.0944527736131934E-2</v>
      </c>
      <c r="W39" s="98">
        <f>F39/'B1 Housing Units'!AF40</f>
        <v>8.3913988162133812E-3</v>
      </c>
      <c r="X39" s="388">
        <f t="shared" si="6"/>
        <v>-0.23287671232876711</v>
      </c>
      <c r="Y39" s="388">
        <f t="shared" si="7"/>
        <v>8.9285714285714288E-2</v>
      </c>
      <c r="Z39" s="388">
        <f t="shared" si="7"/>
        <v>-1</v>
      </c>
    </row>
    <row r="40" spans="1:26" s="72" customFormat="1" ht="13" hidden="1">
      <c r="A40" s="96" t="s">
        <v>120</v>
      </c>
      <c r="B40" s="97"/>
      <c r="C40" s="97"/>
      <c r="D40" s="97"/>
      <c r="E40" s="97">
        <v>64</v>
      </c>
      <c r="F40" s="97">
        <v>70</v>
      </c>
      <c r="G40" s="97">
        <v>73</v>
      </c>
      <c r="H40" s="97"/>
      <c r="I40" s="97"/>
      <c r="J40" s="97"/>
      <c r="K40" s="97"/>
      <c r="L40" s="97"/>
      <c r="M40" s="97"/>
      <c r="N40" s="97">
        <f t="shared" si="2"/>
        <v>6</v>
      </c>
      <c r="O40" s="97">
        <f t="shared" si="2"/>
        <v>3</v>
      </c>
      <c r="P40" s="97">
        <f t="shared" si="2"/>
        <v>-73</v>
      </c>
      <c r="Q40" s="97">
        <f t="shared" si="2"/>
        <v>0</v>
      </c>
      <c r="R40" s="97">
        <f t="shared" si="2"/>
        <v>0</v>
      </c>
      <c r="S40" s="97"/>
      <c r="T40" s="97"/>
      <c r="U40" s="98"/>
      <c r="V40" s="98">
        <f>E40/'B1 Housing Units'!AE41</f>
        <v>6.9724370846497444E-3</v>
      </c>
      <c r="W40" s="98">
        <f>F40/'B1 Housing Units'!AF41</f>
        <v>7.6128330614464385E-3</v>
      </c>
      <c r="X40" s="388">
        <f t="shared" si="6"/>
        <v>9.375E-2</v>
      </c>
      <c r="Y40" s="388">
        <f t="shared" si="7"/>
        <v>4.2857142857142858E-2</v>
      </c>
      <c r="Z40" s="388">
        <f t="shared" si="7"/>
        <v>-1</v>
      </c>
    </row>
    <row r="41" spans="1:26" s="72" customFormat="1" ht="13" hidden="1">
      <c r="A41" s="96" t="s">
        <v>121</v>
      </c>
      <c r="B41" s="97"/>
      <c r="C41" s="97"/>
      <c r="D41" s="97"/>
      <c r="E41" s="97">
        <v>16</v>
      </c>
      <c r="F41" s="97">
        <v>15</v>
      </c>
      <c r="G41" s="97">
        <v>14</v>
      </c>
      <c r="H41" s="97"/>
      <c r="I41" s="97"/>
      <c r="J41" s="97"/>
      <c r="K41" s="97"/>
      <c r="L41" s="97"/>
      <c r="M41" s="97"/>
      <c r="N41" s="97">
        <f t="shared" si="2"/>
        <v>-1</v>
      </c>
      <c r="O41" s="97">
        <f t="shared" si="2"/>
        <v>-1</v>
      </c>
      <c r="P41" s="97">
        <f t="shared" si="2"/>
        <v>-14</v>
      </c>
      <c r="Q41" s="97">
        <f t="shared" si="2"/>
        <v>0</v>
      </c>
      <c r="R41" s="97">
        <f t="shared" si="2"/>
        <v>0</v>
      </c>
      <c r="S41" s="97"/>
      <c r="T41" s="97"/>
      <c r="U41" s="98"/>
      <c r="V41" s="98">
        <f>E41/'B1 Housing Units'!AE42</f>
        <v>5.5058499655884375E-3</v>
      </c>
      <c r="W41" s="98">
        <f>F41/'B1 Housing Units'!AF42</f>
        <v>5.1003060183611015E-3</v>
      </c>
      <c r="X41" s="388">
        <f t="shared" si="6"/>
        <v>-6.25E-2</v>
      </c>
      <c r="Y41" s="388">
        <f t="shared" si="7"/>
        <v>-6.6666666666666666E-2</v>
      </c>
      <c r="Z41" s="388">
        <f t="shared" si="7"/>
        <v>-1</v>
      </c>
    </row>
    <row r="42" spans="1:26" s="72" customFormat="1" ht="13" hidden="1">
      <c r="A42" s="96" t="s">
        <v>8</v>
      </c>
      <c r="B42" s="97">
        <v>5</v>
      </c>
      <c r="C42" s="97">
        <v>14</v>
      </c>
      <c r="D42" s="97">
        <v>34</v>
      </c>
      <c r="E42" s="97">
        <v>54</v>
      </c>
      <c r="F42" s="97">
        <v>51</v>
      </c>
      <c r="G42" s="97">
        <v>82</v>
      </c>
      <c r="H42" s="97"/>
      <c r="I42" s="97"/>
      <c r="J42" s="97"/>
      <c r="K42" s="97">
        <f t="shared" si="2"/>
        <v>9</v>
      </c>
      <c r="L42" s="97">
        <f t="shared" si="2"/>
        <v>20</v>
      </c>
      <c r="M42" s="97">
        <f t="shared" si="2"/>
        <v>20</v>
      </c>
      <c r="N42" s="97">
        <f t="shared" si="2"/>
        <v>-3</v>
      </c>
      <c r="O42" s="97">
        <f t="shared" si="2"/>
        <v>31</v>
      </c>
      <c r="P42" s="97">
        <f t="shared" si="2"/>
        <v>-82</v>
      </c>
      <c r="Q42" s="97">
        <f t="shared" si="2"/>
        <v>0</v>
      </c>
      <c r="R42" s="97">
        <f t="shared" si="2"/>
        <v>0</v>
      </c>
      <c r="S42" s="97"/>
      <c r="T42" s="97"/>
      <c r="U42" s="98">
        <f>D42/'B1 Housing Units'!AD43</f>
        <v>3.9794007490636706E-3</v>
      </c>
      <c r="V42" s="98">
        <f>E42/'B1 Housing Units'!AE43</f>
        <v>6.2959076600209865E-3</v>
      </c>
      <c r="W42" s="98">
        <f>F42/'B1 Housing Units'!AF43</f>
        <v>5.930922200255844E-3</v>
      </c>
      <c r="X42" s="388">
        <f t="shared" si="6"/>
        <v>-5.5555555555555552E-2</v>
      </c>
      <c r="Y42" s="388">
        <f t="shared" si="7"/>
        <v>0.60784313725490191</v>
      </c>
      <c r="Z42" s="388">
        <f t="shared" si="7"/>
        <v>-1</v>
      </c>
    </row>
    <row r="43" spans="1:26" s="72" customFormat="1" ht="13" hidden="1">
      <c r="A43" s="96" t="s">
        <v>122</v>
      </c>
      <c r="B43" s="97"/>
      <c r="C43" s="97"/>
      <c r="D43" s="97"/>
      <c r="E43" s="97">
        <v>76</v>
      </c>
      <c r="F43" s="97">
        <v>82</v>
      </c>
      <c r="G43" s="97">
        <v>79</v>
      </c>
      <c r="H43" s="97"/>
      <c r="I43" s="97"/>
      <c r="J43" s="97"/>
      <c r="K43" s="97"/>
      <c r="L43" s="97"/>
      <c r="M43" s="97"/>
      <c r="N43" s="97">
        <f t="shared" si="2"/>
        <v>6</v>
      </c>
      <c r="O43" s="97">
        <f t="shared" si="2"/>
        <v>-3</v>
      </c>
      <c r="P43" s="97">
        <f t="shared" si="2"/>
        <v>-79</v>
      </c>
      <c r="Q43" s="97">
        <f t="shared" si="2"/>
        <v>0</v>
      </c>
      <c r="R43" s="97">
        <f t="shared" si="2"/>
        <v>0</v>
      </c>
      <c r="S43" s="97"/>
      <c r="T43" s="97"/>
      <c r="U43" s="98"/>
      <c r="V43" s="98">
        <f>E43/'B1 Housing Units'!AE44</f>
        <v>7.7306479503611025E-3</v>
      </c>
      <c r="W43" s="98">
        <f>F43/'B1 Housing Units'!AF44</f>
        <v>8.3113723900263524E-3</v>
      </c>
      <c r="X43" s="388">
        <f t="shared" si="6"/>
        <v>7.8947368421052627E-2</v>
      </c>
      <c r="Y43" s="388">
        <f t="shared" si="7"/>
        <v>-3.6585365853658534E-2</v>
      </c>
      <c r="Z43" s="388">
        <f t="shared" si="7"/>
        <v>-1</v>
      </c>
    </row>
    <row r="44" spans="1:26" s="72" customFormat="1" ht="13" hidden="1">
      <c r="A44" s="96" t="s">
        <v>123</v>
      </c>
      <c r="B44" s="97"/>
      <c r="C44" s="97"/>
      <c r="D44" s="97"/>
      <c r="E44" s="97">
        <v>248</v>
      </c>
      <c r="F44" s="97">
        <v>190</v>
      </c>
      <c r="G44" s="97">
        <v>225</v>
      </c>
      <c r="H44" s="97"/>
      <c r="I44" s="97"/>
      <c r="J44" s="97"/>
      <c r="K44" s="97"/>
      <c r="L44" s="97"/>
      <c r="M44" s="97"/>
      <c r="N44" s="97">
        <f t="shared" si="2"/>
        <v>-58</v>
      </c>
      <c r="O44" s="97">
        <f t="shared" si="2"/>
        <v>35</v>
      </c>
      <c r="P44" s="97">
        <f t="shared" si="2"/>
        <v>-225</v>
      </c>
      <c r="Q44" s="97">
        <f t="shared" si="2"/>
        <v>0</v>
      </c>
      <c r="R44" s="97">
        <f t="shared" si="2"/>
        <v>0</v>
      </c>
      <c r="S44" s="97"/>
      <c r="T44" s="97"/>
      <c r="U44" s="98"/>
      <c r="V44" s="98">
        <f>E44/'B1 Housing Units'!AE45</f>
        <v>6.6645168225303664E-3</v>
      </c>
      <c r="W44" s="98">
        <f>F44/'B1 Housing Units'!AF45</f>
        <v>5.0799422490775898E-3</v>
      </c>
      <c r="X44" s="388">
        <f t="shared" si="6"/>
        <v>-0.23387096774193547</v>
      </c>
      <c r="Y44" s="388">
        <f t="shared" si="7"/>
        <v>0.18421052631578946</v>
      </c>
      <c r="Z44" s="388">
        <f t="shared" si="7"/>
        <v>-1</v>
      </c>
    </row>
    <row r="45" spans="1:26" s="72" customFormat="1" ht="13" hidden="1">
      <c r="A45" s="96" t="s">
        <v>124</v>
      </c>
      <c r="B45" s="97"/>
      <c r="C45" s="97"/>
      <c r="D45" s="97"/>
      <c r="E45" s="97">
        <v>32</v>
      </c>
      <c r="F45" s="97">
        <v>21</v>
      </c>
      <c r="G45" s="97">
        <v>28</v>
      </c>
      <c r="H45" s="97"/>
      <c r="I45" s="97"/>
      <c r="J45" s="97"/>
      <c r="K45" s="97"/>
      <c r="L45" s="97"/>
      <c r="M45" s="97"/>
      <c r="N45" s="97">
        <f t="shared" si="2"/>
        <v>-11</v>
      </c>
      <c r="O45" s="97">
        <f t="shared" si="2"/>
        <v>7</v>
      </c>
      <c r="P45" s="97">
        <f t="shared" si="2"/>
        <v>-28</v>
      </c>
      <c r="Q45" s="97">
        <f t="shared" si="2"/>
        <v>0</v>
      </c>
      <c r="R45" s="97">
        <f t="shared" si="2"/>
        <v>0</v>
      </c>
      <c r="S45" s="97"/>
      <c r="T45" s="97"/>
      <c r="U45" s="98"/>
      <c r="V45" s="98">
        <f>E45/'B1 Housing Units'!AE46</f>
        <v>7.154035323049408E-3</v>
      </c>
      <c r="W45" s="98">
        <f>F45/'B1 Housing Units'!AF46</f>
        <v>4.6770601336302894E-3</v>
      </c>
      <c r="X45" s="388">
        <f t="shared" si="6"/>
        <v>-0.34375</v>
      </c>
      <c r="Y45" s="388">
        <f t="shared" si="7"/>
        <v>0.33333333333333331</v>
      </c>
      <c r="Z45" s="388">
        <f t="shared" si="7"/>
        <v>-1</v>
      </c>
    </row>
    <row r="46" spans="1:26" s="72" customFormat="1" ht="13" hidden="1">
      <c r="A46" s="96" t="s">
        <v>45</v>
      </c>
      <c r="B46" s="97">
        <v>6</v>
      </c>
      <c r="C46" s="97">
        <v>17</v>
      </c>
      <c r="D46" s="97">
        <v>43</v>
      </c>
      <c r="E46" s="97">
        <v>87</v>
      </c>
      <c r="F46" s="97">
        <v>65</v>
      </c>
      <c r="G46" s="97">
        <v>69</v>
      </c>
      <c r="H46" s="97"/>
      <c r="I46" s="97"/>
      <c r="J46" s="97"/>
      <c r="K46" s="97">
        <f t="shared" si="2"/>
        <v>11</v>
      </c>
      <c r="L46" s="97">
        <f t="shared" si="2"/>
        <v>26</v>
      </c>
      <c r="M46" s="97">
        <f t="shared" si="2"/>
        <v>44</v>
      </c>
      <c r="N46" s="97">
        <f t="shared" si="2"/>
        <v>-22</v>
      </c>
      <c r="O46" s="97">
        <f t="shared" si="2"/>
        <v>4</v>
      </c>
      <c r="P46" s="97">
        <f t="shared" si="2"/>
        <v>-69</v>
      </c>
      <c r="Q46" s="97">
        <f t="shared" si="2"/>
        <v>0</v>
      </c>
      <c r="R46" s="97">
        <f t="shared" si="2"/>
        <v>0</v>
      </c>
      <c r="S46" s="97"/>
      <c r="T46" s="97"/>
      <c r="U46" s="98">
        <f>D46/'B1 Housing Units'!AD47</f>
        <v>3.5554820572184552E-3</v>
      </c>
      <c r="V46" s="98">
        <f>E46/'B1 Housing Units'!AE47</f>
        <v>7.184145334434352E-3</v>
      </c>
      <c r="W46" s="98">
        <f>F46/'B1 Housing Units'!AF47</f>
        <v>5.3519967064635651E-3</v>
      </c>
      <c r="X46" s="388">
        <f t="shared" si="6"/>
        <v>-0.25287356321839083</v>
      </c>
      <c r="Y46" s="388">
        <f t="shared" si="7"/>
        <v>6.1538461538461542E-2</v>
      </c>
      <c r="Z46" s="388">
        <f t="shared" si="7"/>
        <v>-1</v>
      </c>
    </row>
    <row r="47" spans="1:26" s="72" customFormat="1" ht="13" hidden="1">
      <c r="A47" s="96" t="s">
        <v>15</v>
      </c>
      <c r="B47" s="97">
        <v>4</v>
      </c>
      <c r="C47" s="97">
        <v>10</v>
      </c>
      <c r="D47" s="97">
        <v>10</v>
      </c>
      <c r="E47" s="97">
        <v>30</v>
      </c>
      <c r="F47" s="97">
        <v>24</v>
      </c>
      <c r="G47" s="97">
        <v>23</v>
      </c>
      <c r="H47" s="97"/>
      <c r="I47" s="97"/>
      <c r="J47" s="97"/>
      <c r="K47" s="97">
        <f t="shared" si="2"/>
        <v>6</v>
      </c>
      <c r="L47" s="97">
        <f t="shared" si="2"/>
        <v>0</v>
      </c>
      <c r="M47" s="97">
        <f t="shared" si="2"/>
        <v>20</v>
      </c>
      <c r="N47" s="97">
        <f t="shared" si="2"/>
        <v>-6</v>
      </c>
      <c r="O47" s="97">
        <f t="shared" si="2"/>
        <v>-1</v>
      </c>
      <c r="P47" s="97">
        <f t="shared" si="2"/>
        <v>-23</v>
      </c>
      <c r="Q47" s="97">
        <f t="shared" si="2"/>
        <v>0</v>
      </c>
      <c r="R47" s="97">
        <f t="shared" si="2"/>
        <v>0</v>
      </c>
      <c r="S47" s="97"/>
      <c r="T47" s="97"/>
      <c r="U47" s="98">
        <f>D47/'B1 Housing Units'!AD48</f>
        <v>2.0345879959308239E-3</v>
      </c>
      <c r="V47" s="98">
        <f>E47/'B1 Housing Units'!AE48</f>
        <v>6.0422960725075529E-3</v>
      </c>
      <c r="W47" s="98">
        <f>F47/'B1 Housing Units'!AF48</f>
        <v>4.7999999999999996E-3</v>
      </c>
      <c r="X47" s="388">
        <f t="shared" si="6"/>
        <v>-0.2</v>
      </c>
      <c r="Y47" s="388">
        <f t="shared" si="7"/>
        <v>-4.1666666666666664E-2</v>
      </c>
      <c r="Z47" s="388">
        <f t="shared" si="7"/>
        <v>-1</v>
      </c>
    </row>
    <row r="48" spans="1:26" s="72" customFormat="1" ht="13">
      <c r="A48" s="96" t="s">
        <v>52</v>
      </c>
      <c r="B48" s="97">
        <f t="shared" ref="B48:J48" si="9">SUM(B39:B47)</f>
        <v>28</v>
      </c>
      <c r="C48" s="97">
        <f t="shared" si="9"/>
        <v>85</v>
      </c>
      <c r="D48" s="97"/>
      <c r="E48" s="97">
        <f t="shared" si="9"/>
        <v>753</v>
      </c>
      <c r="F48" s="97">
        <f t="shared" si="9"/>
        <v>630</v>
      </c>
      <c r="G48" s="97">
        <f t="shared" si="9"/>
        <v>715</v>
      </c>
      <c r="H48" s="97">
        <v>556</v>
      </c>
      <c r="I48" s="97">
        <f t="shared" si="9"/>
        <v>0</v>
      </c>
      <c r="J48" s="97">
        <f t="shared" si="9"/>
        <v>0</v>
      </c>
      <c r="K48" s="97">
        <f t="shared" si="2"/>
        <v>57</v>
      </c>
      <c r="L48" s="97">
        <f t="shared" si="2"/>
        <v>-85</v>
      </c>
      <c r="M48" s="97"/>
      <c r="N48" s="97">
        <f t="shared" si="2"/>
        <v>-123</v>
      </c>
      <c r="O48" s="97">
        <f t="shared" si="2"/>
        <v>85</v>
      </c>
      <c r="P48" s="97">
        <f t="shared" si="2"/>
        <v>-159</v>
      </c>
      <c r="Q48" s="97">
        <f t="shared" si="2"/>
        <v>-556</v>
      </c>
      <c r="R48" s="97">
        <f t="shared" si="2"/>
        <v>0</v>
      </c>
      <c r="S48" s="97"/>
      <c r="T48" s="97"/>
      <c r="U48" s="98"/>
      <c r="V48" s="98">
        <f>E48/'B1 Housing Units'!AE49</f>
        <v>7.3396820445839383E-3</v>
      </c>
      <c r="W48" s="98">
        <f>F48/'B1 Housing Units'!AF49</f>
        <v>6.1173957372432875E-3</v>
      </c>
      <c r="X48" s="388">
        <f t="shared" si="6"/>
        <v>-0.16334661354581673</v>
      </c>
      <c r="Y48" s="388">
        <f t="shared" si="7"/>
        <v>0.13492063492063491</v>
      </c>
      <c r="Z48" s="388">
        <f t="shared" si="7"/>
        <v>-0.22237762237762237</v>
      </c>
    </row>
    <row r="49" spans="1:26" s="4" customFormat="1" ht="13">
      <c r="A49" s="379" t="s">
        <v>156</v>
      </c>
      <c r="B49" s="379"/>
      <c r="C49" s="379"/>
      <c r="D49" s="379"/>
      <c r="E49" s="379">
        <f t="shared" ref="E49:J49" si="10">SUM(E48,E38,E20)</f>
        <v>1225</v>
      </c>
      <c r="F49" s="379">
        <f t="shared" si="10"/>
        <v>1064</v>
      </c>
      <c r="G49" s="379">
        <f t="shared" si="10"/>
        <v>1239</v>
      </c>
      <c r="H49" s="379">
        <f t="shared" si="10"/>
        <v>981</v>
      </c>
      <c r="I49" s="379">
        <f t="shared" si="10"/>
        <v>0</v>
      </c>
      <c r="J49" s="379">
        <f t="shared" si="10"/>
        <v>0</v>
      </c>
      <c r="K49" s="379"/>
      <c r="L49" s="379"/>
      <c r="M49" s="379"/>
      <c r="N49" s="379">
        <f t="shared" si="2"/>
        <v>-161</v>
      </c>
      <c r="O49" s="379">
        <f t="shared" si="2"/>
        <v>175</v>
      </c>
      <c r="P49" s="97">
        <f>H49-G49</f>
        <v>-258</v>
      </c>
      <c r="Q49" s="379"/>
      <c r="R49" s="379"/>
      <c r="S49" s="379"/>
      <c r="T49" s="379"/>
      <c r="U49" s="380"/>
      <c r="V49" s="380">
        <f>E49/'B1 Housing Units'!AE50</f>
        <v>6.4515109702019194E-3</v>
      </c>
      <c r="W49" s="380">
        <f>F49/'B1 Housing Units'!AF50</f>
        <v>5.5822835946968304E-3</v>
      </c>
      <c r="X49" s="389">
        <f t="shared" si="6"/>
        <v>-0.13142857142857142</v>
      </c>
      <c r="Y49" s="389">
        <f t="shared" si="7"/>
        <v>0.16447368421052633</v>
      </c>
      <c r="Z49" s="389">
        <f t="shared" si="7"/>
        <v>-0.20823244552058112</v>
      </c>
    </row>
    <row r="50" spans="1:26" s="383" customFormat="1" ht="13">
      <c r="A50" s="381" t="s">
        <v>76</v>
      </c>
      <c r="B50" s="381"/>
      <c r="C50" s="381"/>
      <c r="D50" s="381"/>
      <c r="E50" s="381">
        <v>1088</v>
      </c>
      <c r="F50" s="381">
        <v>1044</v>
      </c>
      <c r="G50" s="381">
        <v>1172</v>
      </c>
      <c r="H50" s="381">
        <v>933</v>
      </c>
      <c r="I50" s="381"/>
      <c r="J50" s="381"/>
      <c r="K50" s="381"/>
      <c r="L50" s="381"/>
      <c r="M50" s="381"/>
      <c r="N50" s="381">
        <f t="shared" si="2"/>
        <v>-44</v>
      </c>
      <c r="O50" s="381">
        <f t="shared" si="2"/>
        <v>128</v>
      </c>
      <c r="P50" s="381">
        <f t="shared" si="2"/>
        <v>-239</v>
      </c>
      <c r="Q50" s="381">
        <f t="shared" si="2"/>
        <v>-933</v>
      </c>
      <c r="R50" s="381">
        <f t="shared" si="2"/>
        <v>0</v>
      </c>
      <c r="S50" s="381"/>
      <c r="T50" s="381"/>
      <c r="U50" s="382"/>
      <c r="V50" s="382">
        <f>E50/'B1 Housing Units'!AE51</f>
        <v>6.5837644851895558E-3</v>
      </c>
      <c r="W50" s="390">
        <f>F50/'B1 Housing Units'!AF50</f>
        <v>5.4773534519393713E-3</v>
      </c>
      <c r="X50" s="391">
        <f t="shared" si="6"/>
        <v>-4.0441176470588237E-2</v>
      </c>
      <c r="Y50" s="391">
        <f t="shared" si="7"/>
        <v>0.12260536398467432</v>
      </c>
      <c r="Z50" s="391">
        <f t="shared" si="7"/>
        <v>-0.20392491467576793</v>
      </c>
    </row>
    <row r="51" spans="1:26" s="383" customFormat="1" ht="13">
      <c r="A51" s="381" t="s">
        <v>54</v>
      </c>
      <c r="B51" s="381">
        <v>83</v>
      </c>
      <c r="C51" s="381">
        <v>238</v>
      </c>
      <c r="D51" s="381">
        <v>466</v>
      </c>
      <c r="E51" s="381">
        <v>805</v>
      </c>
      <c r="F51" s="381">
        <v>686</v>
      </c>
      <c r="G51" s="381">
        <v>820</v>
      </c>
      <c r="H51" s="381">
        <v>680</v>
      </c>
      <c r="I51" s="381"/>
      <c r="J51" s="381"/>
      <c r="K51" s="381">
        <f t="shared" si="2"/>
        <v>155</v>
      </c>
      <c r="L51" s="381">
        <f t="shared" si="2"/>
        <v>228</v>
      </c>
      <c r="M51" s="381">
        <f t="shared" si="2"/>
        <v>339</v>
      </c>
      <c r="N51" s="381">
        <f t="shared" si="2"/>
        <v>-119</v>
      </c>
      <c r="O51" s="381">
        <f t="shared" si="2"/>
        <v>134</v>
      </c>
      <c r="P51" s="381">
        <f t="shared" si="2"/>
        <v>-140</v>
      </c>
      <c r="Q51" s="381">
        <f t="shared" si="2"/>
        <v>-680</v>
      </c>
      <c r="R51" s="381">
        <f t="shared" si="2"/>
        <v>0</v>
      </c>
      <c r="S51" s="381"/>
      <c r="T51" s="381"/>
      <c r="U51" s="382">
        <f>D51/'B1 Housing Units'!AD52</f>
        <v>3.7104274157589655E-3</v>
      </c>
      <c r="V51" s="382">
        <f>E51/'B1 Housing Units'!AE52</f>
        <v>6.3756821187856902E-3</v>
      </c>
      <c r="W51" s="390">
        <f>F51/'B1 Housing Units'!AF51</f>
        <v>4.1389879390132797E-3</v>
      </c>
      <c r="X51" s="391">
        <f t="shared" si="6"/>
        <v>-0.14782608695652175</v>
      </c>
      <c r="Y51" s="391">
        <f t="shared" si="7"/>
        <v>0.19533527696793002</v>
      </c>
      <c r="Z51" s="391">
        <f t="shared" si="7"/>
        <v>-0.17073170731707318</v>
      </c>
    </row>
    <row r="52" spans="1:26" s="386" customFormat="1" ht="13">
      <c r="A52" s="384" t="s">
        <v>55</v>
      </c>
      <c r="B52" s="384">
        <v>462</v>
      </c>
      <c r="C52" s="384">
        <v>1057</v>
      </c>
      <c r="D52" s="384">
        <v>2071</v>
      </c>
      <c r="E52" s="384">
        <v>3563</v>
      </c>
      <c r="F52" s="384">
        <v>3467</v>
      </c>
      <c r="G52" s="384">
        <v>3953</v>
      </c>
      <c r="H52" s="384">
        <v>3146</v>
      </c>
      <c r="I52" s="384"/>
      <c r="J52" s="384"/>
      <c r="K52" s="384">
        <f t="shared" si="2"/>
        <v>595</v>
      </c>
      <c r="L52" s="384">
        <f t="shared" si="2"/>
        <v>1014</v>
      </c>
      <c r="M52" s="384">
        <f t="shared" si="2"/>
        <v>1492</v>
      </c>
      <c r="N52" s="384">
        <f t="shared" si="2"/>
        <v>-96</v>
      </c>
      <c r="O52" s="384">
        <f>G52-F52</f>
        <v>486</v>
      </c>
      <c r="P52" s="384">
        <f t="shared" si="2"/>
        <v>-807</v>
      </c>
      <c r="Q52" s="384">
        <f t="shared" si="2"/>
        <v>-3146</v>
      </c>
      <c r="R52" s="384">
        <f t="shared" si="2"/>
        <v>0</v>
      </c>
      <c r="S52" s="384"/>
      <c r="T52" s="384"/>
      <c r="U52" s="385">
        <f>D52/'B1 Housing Units'!AD53</f>
        <v>3.4164713179726846E-3</v>
      </c>
      <c r="V52" s="385">
        <f>'B7 Forclosure Data'!E52/'B1 Housing Units'!AE53</f>
        <v>5.8480875949308911E-3</v>
      </c>
      <c r="W52" s="392">
        <f>F52/'B1 Housing Units'!AF53</f>
        <v>5.6704158686596258E-3</v>
      </c>
      <c r="X52" s="393">
        <f t="shared" si="6"/>
        <v>-2.6943586865001402E-2</v>
      </c>
      <c r="Y52" s="393">
        <f t="shared" si="7"/>
        <v>0.14017882895875397</v>
      </c>
      <c r="Z52" s="393">
        <f t="shared" si="7"/>
        <v>-0.20414874778649128</v>
      </c>
    </row>
    <row r="53" spans="1:26">
      <c r="A53" s="206" t="s">
        <v>114</v>
      </c>
      <c r="B53" s="207"/>
      <c r="C53" s="207"/>
      <c r="D53" s="207"/>
      <c r="E53" s="208"/>
      <c r="F53" s="207"/>
      <c r="G53" s="207"/>
      <c r="H53" s="207"/>
      <c r="I53" s="207"/>
      <c r="J53" s="207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</row>
    <row r="54" spans="1:26">
      <c r="A54" s="210" t="s">
        <v>155</v>
      </c>
      <c r="B54" s="207"/>
      <c r="C54" s="207"/>
      <c r="D54" s="207"/>
      <c r="E54" s="207"/>
      <c r="F54" s="207"/>
      <c r="G54" s="207"/>
      <c r="H54" s="207"/>
      <c r="I54" s="207"/>
      <c r="J54" s="207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</row>
    <row r="55" spans="1:26">
      <c r="A55" s="210"/>
      <c r="B55" s="207"/>
      <c r="C55" s="207"/>
      <c r="D55" s="207"/>
      <c r="E55" s="211"/>
      <c r="F55" s="211"/>
      <c r="G55" s="211"/>
      <c r="H55" s="211"/>
      <c r="I55" s="211"/>
      <c r="J55" s="211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</row>
    <row r="56" spans="1:26">
      <c r="A56" s="101"/>
      <c r="B56" s="100"/>
      <c r="C56" s="100"/>
      <c r="D56" s="100"/>
      <c r="E56" s="100"/>
      <c r="F56" s="100"/>
      <c r="G56" s="100"/>
      <c r="H56" s="100"/>
      <c r="I56" s="100"/>
      <c r="J56" s="100"/>
    </row>
    <row r="57" spans="1:26">
      <c r="A57" s="101"/>
      <c r="B57" s="100"/>
      <c r="C57" s="100"/>
      <c r="D57" s="100"/>
      <c r="E57" s="100"/>
      <c r="F57" s="100"/>
      <c r="G57" s="100"/>
      <c r="H57" s="100"/>
      <c r="I57" s="100"/>
      <c r="J57" s="100"/>
    </row>
    <row r="58" spans="1:26" ht="17">
      <c r="A58" s="377"/>
      <c r="B58" s="378"/>
      <c r="C58" s="378"/>
      <c r="D58" s="378"/>
      <c r="E58" s="1000" t="s">
        <v>192</v>
      </c>
      <c r="F58" s="1001"/>
      <c r="G58" s="1002"/>
      <c r="H58" s="378"/>
      <c r="I58" s="378"/>
      <c r="J58" s="378"/>
      <c r="K58" s="396"/>
      <c r="L58" s="397"/>
      <c r="M58" s="397"/>
      <c r="N58" s="1003" t="s">
        <v>191</v>
      </c>
      <c r="O58" s="1004"/>
      <c r="P58" s="397"/>
      <c r="Q58" s="397"/>
      <c r="R58" s="397"/>
      <c r="S58" s="397"/>
      <c r="T58" s="397"/>
      <c r="U58" s="397"/>
      <c r="V58" s="397"/>
      <c r="W58" s="397"/>
      <c r="X58" s="397"/>
      <c r="Y58" s="398"/>
    </row>
    <row r="59" spans="1:26" ht="13">
      <c r="A59" s="213" t="s">
        <v>16</v>
      </c>
      <c r="B59" s="212">
        <v>2005</v>
      </c>
      <c r="C59" s="212">
        <v>2006</v>
      </c>
      <c r="D59" s="212">
        <v>2007</v>
      </c>
      <c r="E59" s="212">
        <v>2008</v>
      </c>
      <c r="F59" s="212">
        <v>2009</v>
      </c>
      <c r="G59" s="212">
        <v>2010</v>
      </c>
      <c r="H59" s="212">
        <v>2011</v>
      </c>
      <c r="I59" s="212">
        <v>2012</v>
      </c>
      <c r="J59" s="212">
        <v>2013</v>
      </c>
      <c r="K59" s="212"/>
      <c r="L59" s="212"/>
      <c r="M59" s="212"/>
      <c r="N59" s="212">
        <v>2010</v>
      </c>
      <c r="O59" s="212" t="s">
        <v>193</v>
      </c>
      <c r="P59" s="405"/>
      <c r="Q59" s="212"/>
      <c r="R59" s="212"/>
      <c r="S59" s="212"/>
      <c r="T59" s="212"/>
      <c r="U59" s="212"/>
      <c r="V59" s="212"/>
      <c r="W59" s="212"/>
      <c r="X59" s="212"/>
      <c r="Y59" s="212"/>
    </row>
    <row r="60" spans="1:26" s="72" customFormat="1" ht="13">
      <c r="A60" s="96" t="s">
        <v>48</v>
      </c>
      <c r="B60" s="97">
        <v>15</v>
      </c>
      <c r="C60" s="97">
        <v>54</v>
      </c>
      <c r="D60" s="97">
        <v>96</v>
      </c>
      <c r="E60" s="97">
        <v>172</v>
      </c>
      <c r="F60" s="97">
        <v>156</v>
      </c>
      <c r="G60" s="97">
        <v>181</v>
      </c>
      <c r="H60" s="97">
        <v>0</v>
      </c>
      <c r="I60" s="97">
        <v>0</v>
      </c>
      <c r="J60" s="97">
        <v>0</v>
      </c>
      <c r="K60" s="97"/>
      <c r="L60" s="97"/>
      <c r="M60" s="97"/>
      <c r="N60" s="281">
        <v>49365</v>
      </c>
      <c r="O60" s="401">
        <f>G60/N60</f>
        <v>3.6665653803301937E-3</v>
      </c>
      <c r="P60" s="406"/>
      <c r="Q60" s="97"/>
      <c r="R60" s="97"/>
      <c r="S60" s="97"/>
      <c r="T60" s="97"/>
      <c r="U60" s="98"/>
      <c r="V60" s="98"/>
      <c r="W60" s="98"/>
      <c r="X60" s="388"/>
      <c r="Y60" s="388"/>
    </row>
    <row r="61" spans="1:26" s="72" customFormat="1" ht="13">
      <c r="A61" s="96" t="s">
        <v>50</v>
      </c>
      <c r="B61" s="97">
        <v>40</v>
      </c>
      <c r="C61" s="97">
        <v>99</v>
      </c>
      <c r="D61" s="97">
        <v>195</v>
      </c>
      <c r="E61" s="97">
        <v>300</v>
      </c>
      <c r="F61" s="97">
        <v>278</v>
      </c>
      <c r="G61" s="97">
        <v>343</v>
      </c>
      <c r="H61" s="97">
        <v>0</v>
      </c>
      <c r="I61" s="97">
        <v>0</v>
      </c>
      <c r="J61" s="97">
        <v>0</v>
      </c>
      <c r="K61" s="97"/>
      <c r="L61" s="97"/>
      <c r="M61" s="97"/>
      <c r="N61" s="281">
        <v>38322</v>
      </c>
      <c r="O61" s="401">
        <f t="shared" ref="O61:O66" si="11">G61/N61</f>
        <v>8.950472313553573E-3</v>
      </c>
      <c r="P61" s="406"/>
      <c r="Q61" s="97"/>
      <c r="R61" s="97"/>
      <c r="S61" s="97"/>
      <c r="T61" s="97"/>
      <c r="U61" s="98"/>
      <c r="V61" s="98"/>
      <c r="W61" s="98"/>
      <c r="X61" s="388"/>
      <c r="Y61" s="388"/>
    </row>
    <row r="62" spans="1:26" s="72" customFormat="1" ht="13">
      <c r="A62" s="96" t="s">
        <v>52</v>
      </c>
      <c r="B62" s="96">
        <v>28</v>
      </c>
      <c r="C62" s="96">
        <v>85</v>
      </c>
      <c r="D62" s="96"/>
      <c r="E62" s="96">
        <v>753</v>
      </c>
      <c r="F62" s="96">
        <v>630</v>
      </c>
      <c r="G62" s="96">
        <v>715</v>
      </c>
      <c r="H62" s="96">
        <v>0</v>
      </c>
      <c r="I62" s="96">
        <v>0</v>
      </c>
      <c r="J62" s="96">
        <v>0</v>
      </c>
      <c r="K62" s="96"/>
      <c r="L62" s="96"/>
      <c r="M62" s="96"/>
      <c r="N62" s="281">
        <v>102730</v>
      </c>
      <c r="O62" s="401">
        <f t="shared" si="11"/>
        <v>6.9599922125961255E-3</v>
      </c>
      <c r="P62" s="407"/>
      <c r="Q62" s="96"/>
      <c r="R62" s="96"/>
      <c r="S62" s="96"/>
      <c r="T62" s="96"/>
      <c r="U62" s="399"/>
      <c r="V62" s="399"/>
      <c r="W62" s="399"/>
      <c r="X62" s="400"/>
      <c r="Y62" s="400"/>
    </row>
    <row r="63" spans="1:26" s="4" customFormat="1" ht="13">
      <c r="A63" s="379" t="s">
        <v>156</v>
      </c>
      <c r="B63" s="379"/>
      <c r="C63" s="379"/>
      <c r="D63" s="379"/>
      <c r="E63" s="379">
        <v>1225</v>
      </c>
      <c r="F63" s="379">
        <v>1064</v>
      </c>
      <c r="G63" s="379">
        <v>1239</v>
      </c>
      <c r="H63" s="379">
        <v>0</v>
      </c>
      <c r="I63" s="379">
        <v>0</v>
      </c>
      <c r="J63" s="379">
        <v>0</v>
      </c>
      <c r="K63" s="379"/>
      <c r="L63" s="379"/>
      <c r="M63" s="379"/>
      <c r="N63" s="379">
        <v>190417</v>
      </c>
      <c r="O63" s="402">
        <f t="shared" si="11"/>
        <v>6.5067719793925963E-3</v>
      </c>
      <c r="P63" s="408"/>
      <c r="Q63" s="379"/>
      <c r="R63" s="379"/>
      <c r="S63" s="379"/>
      <c r="T63" s="379"/>
      <c r="U63" s="380"/>
      <c r="V63" s="380"/>
      <c r="W63" s="380"/>
      <c r="X63" s="389"/>
      <c r="Y63" s="389"/>
    </row>
    <row r="64" spans="1:26" s="383" customFormat="1" ht="13">
      <c r="A64" s="381" t="s">
        <v>76</v>
      </c>
      <c r="B64" s="381"/>
      <c r="C64" s="381"/>
      <c r="D64" s="381"/>
      <c r="E64" s="381">
        <v>1088</v>
      </c>
      <c r="F64" s="381">
        <v>1044</v>
      </c>
      <c r="G64" s="381">
        <v>1172</v>
      </c>
      <c r="H64" s="381"/>
      <c r="I64" s="381"/>
      <c r="J64" s="381"/>
      <c r="K64" s="381"/>
      <c r="L64" s="381"/>
      <c r="M64" s="381"/>
      <c r="N64" s="381">
        <v>166053</v>
      </c>
      <c r="O64" s="403">
        <f t="shared" si="11"/>
        <v>7.0579875100118634E-3</v>
      </c>
      <c r="P64" s="409"/>
      <c r="Q64" s="381"/>
      <c r="R64" s="381"/>
      <c r="S64" s="381"/>
      <c r="T64" s="381"/>
      <c r="U64" s="382"/>
      <c r="V64" s="382"/>
      <c r="W64" s="390"/>
      <c r="X64" s="391"/>
      <c r="Y64" s="391"/>
    </row>
    <row r="65" spans="1:25" s="383" customFormat="1" ht="13">
      <c r="A65" s="381" t="s">
        <v>54</v>
      </c>
      <c r="B65" s="381">
        <v>83</v>
      </c>
      <c r="C65" s="381">
        <v>238</v>
      </c>
      <c r="D65" s="381">
        <v>466</v>
      </c>
      <c r="E65" s="381">
        <v>805</v>
      </c>
      <c r="F65" s="381">
        <v>686</v>
      </c>
      <c r="G65" s="381">
        <v>820</v>
      </c>
      <c r="H65" s="381"/>
      <c r="I65" s="381"/>
      <c r="J65" s="381"/>
      <c r="K65" s="381"/>
      <c r="L65" s="381"/>
      <c r="M65" s="381"/>
      <c r="N65" s="381">
        <v>126709</v>
      </c>
      <c r="O65" s="403">
        <f t="shared" si="11"/>
        <v>6.4715213599665375E-3</v>
      </c>
      <c r="P65" s="409"/>
      <c r="Q65" s="381"/>
      <c r="R65" s="381"/>
      <c r="S65" s="381"/>
      <c r="T65" s="381"/>
      <c r="U65" s="382"/>
      <c r="V65" s="382"/>
      <c r="W65" s="390"/>
      <c r="X65" s="391"/>
      <c r="Y65" s="391"/>
    </row>
    <row r="66" spans="1:25" s="386" customFormat="1" ht="13">
      <c r="A66" s="384" t="s">
        <v>55</v>
      </c>
      <c r="B66" s="384">
        <v>462</v>
      </c>
      <c r="C66" s="384">
        <v>1057</v>
      </c>
      <c r="D66" s="384">
        <v>2071</v>
      </c>
      <c r="E66" s="384">
        <v>3563</v>
      </c>
      <c r="F66" s="384">
        <v>3467</v>
      </c>
      <c r="G66" s="384">
        <v>3953</v>
      </c>
      <c r="H66" s="384"/>
      <c r="I66" s="384"/>
      <c r="J66" s="384"/>
      <c r="K66" s="384"/>
      <c r="L66" s="384"/>
      <c r="M66" s="384"/>
      <c r="N66" s="384">
        <v>614754</v>
      </c>
      <c r="O66" s="404">
        <f t="shared" si="11"/>
        <v>6.430214362167631E-3</v>
      </c>
      <c r="P66" s="410"/>
      <c r="Q66" s="384"/>
      <c r="R66" s="384"/>
      <c r="S66" s="384"/>
      <c r="T66" s="384"/>
      <c r="U66" s="385"/>
      <c r="V66" s="385"/>
      <c r="W66" s="392"/>
      <c r="X66" s="393"/>
      <c r="Y66" s="393"/>
    </row>
  </sheetData>
  <mergeCells count="4">
    <mergeCell ref="U1:W1"/>
    <mergeCell ref="E58:G58"/>
    <mergeCell ref="N58:O58"/>
    <mergeCell ref="K2:Z2"/>
  </mergeCells>
  <pageMargins left="0.7" right="0.7" top="0.75" bottom="0.75" header="0.3" footer="0.3"/>
  <pageSetup orientation="portrait"/>
  <ignoredErrors>
    <ignoredError sqref="E20:G20" formulaRange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I24"/>
  <sheetViews>
    <sheetView workbookViewId="0">
      <selection activeCell="X9" sqref="X9"/>
    </sheetView>
  </sheetViews>
  <sheetFormatPr baseColWidth="10" defaultColWidth="8.83203125" defaultRowHeight="13"/>
  <cols>
    <col min="1" max="1" width="19" bestFit="1" customWidth="1"/>
    <col min="2" max="2" width="14.33203125" hidden="1" customWidth="1"/>
    <col min="3" max="3" width="11" hidden="1" customWidth="1"/>
    <col min="4" max="4" width="14.33203125" hidden="1" customWidth="1"/>
    <col min="5" max="5" width="11" hidden="1" customWidth="1"/>
    <col min="6" max="6" width="14.33203125" hidden="1" customWidth="1"/>
    <col min="7" max="7" width="11" hidden="1" customWidth="1"/>
    <col min="8" max="8" width="8" hidden="1" customWidth="1"/>
    <col min="9" max="9" width="7.5" hidden="1" customWidth="1"/>
    <col min="10" max="10" width="5.33203125" hidden="1" customWidth="1"/>
    <col min="11" max="11" width="9.1640625" hidden="1" customWidth="1"/>
    <col min="12" max="12" width="14.33203125" hidden="1" customWidth="1"/>
    <col min="13" max="13" width="11" hidden="1" customWidth="1"/>
    <col min="14" max="14" width="14.33203125" hidden="1" customWidth="1"/>
    <col min="15" max="15" width="11" hidden="1" customWidth="1"/>
    <col min="16" max="16" width="14.33203125" hidden="1" customWidth="1"/>
    <col min="17" max="17" width="11" hidden="1" customWidth="1"/>
    <col min="18" max="18" width="8" hidden="1" customWidth="1"/>
    <col min="19" max="19" width="7.5" hidden="1" customWidth="1"/>
    <col min="20" max="20" width="7.83203125" hidden="1" customWidth="1"/>
    <col min="21" max="21" width="9.1640625" hidden="1" customWidth="1"/>
    <col min="22" max="22" width="11" customWidth="1"/>
    <col min="23" max="23" width="8.6640625" customWidth="1"/>
    <col min="24" max="24" width="9.33203125" customWidth="1"/>
    <col min="25" max="26" width="9.5" customWidth="1"/>
    <col min="27" max="27" width="8.6640625" customWidth="1"/>
    <col min="28" max="30" width="7.5" customWidth="1"/>
  </cols>
  <sheetData>
    <row r="1" spans="1:35" s="3" customFormat="1" ht="16.5" customHeight="1">
      <c r="A1" s="419"/>
      <c r="B1" s="1006" t="s">
        <v>97</v>
      </c>
      <c r="C1" s="1007"/>
      <c r="D1" s="1006" t="s">
        <v>98</v>
      </c>
      <c r="E1" s="1007"/>
      <c r="F1" s="1006" t="s">
        <v>99</v>
      </c>
      <c r="G1" s="1007"/>
      <c r="H1" s="1006" t="s">
        <v>109</v>
      </c>
      <c r="I1" s="1008"/>
      <c r="J1" s="1007"/>
      <c r="K1" s="312"/>
      <c r="L1" s="1006" t="s">
        <v>142</v>
      </c>
      <c r="M1" s="1007"/>
      <c r="N1" s="1006" t="s">
        <v>143</v>
      </c>
      <c r="O1" s="1007"/>
      <c r="P1" s="1006" t="s">
        <v>144</v>
      </c>
      <c r="Q1" s="1007"/>
      <c r="R1" s="1006" t="s">
        <v>145</v>
      </c>
      <c r="S1" s="1008"/>
      <c r="T1" s="1007"/>
      <c r="U1" s="312"/>
      <c r="V1" s="1006" t="s">
        <v>177</v>
      </c>
      <c r="W1" s="1007"/>
      <c r="X1" s="1006" t="s">
        <v>148</v>
      </c>
      <c r="Y1" s="1007"/>
      <c r="Z1" s="1006" t="s">
        <v>149</v>
      </c>
      <c r="AA1" s="1007"/>
      <c r="AB1" s="1006" t="s">
        <v>196</v>
      </c>
      <c r="AC1" s="1008"/>
      <c r="AD1" s="1007"/>
      <c r="AE1" s="419"/>
      <c r="AG1" s="3" t="s">
        <v>197</v>
      </c>
    </row>
    <row r="2" spans="1:35" s="3" customFormat="1" ht="33.75" customHeight="1">
      <c r="A2" s="420" t="s">
        <v>16</v>
      </c>
      <c r="B2" s="412" t="s">
        <v>80</v>
      </c>
      <c r="C2" s="413" t="s">
        <v>96</v>
      </c>
      <c r="D2" s="412" t="s">
        <v>80</v>
      </c>
      <c r="E2" s="413" t="s">
        <v>96</v>
      </c>
      <c r="F2" s="412" t="s">
        <v>80</v>
      </c>
      <c r="G2" s="413" t="s">
        <v>96</v>
      </c>
      <c r="H2" s="414" t="s">
        <v>81</v>
      </c>
      <c r="I2" s="414" t="s">
        <v>100</v>
      </c>
      <c r="J2" s="414" t="s">
        <v>101</v>
      </c>
      <c r="L2" s="412" t="s">
        <v>80</v>
      </c>
      <c r="M2" s="413" t="s">
        <v>96</v>
      </c>
      <c r="N2" s="412" t="s">
        <v>80</v>
      </c>
      <c r="O2" s="413" t="s">
        <v>96</v>
      </c>
      <c r="P2" s="412" t="s">
        <v>80</v>
      </c>
      <c r="Q2" s="413" t="s">
        <v>96</v>
      </c>
      <c r="R2" s="414" t="s">
        <v>81</v>
      </c>
      <c r="S2" s="414" t="s">
        <v>100</v>
      </c>
      <c r="T2" s="414" t="s">
        <v>101</v>
      </c>
      <c r="V2" s="447" t="s">
        <v>80</v>
      </c>
      <c r="W2" s="448" t="s">
        <v>96</v>
      </c>
      <c r="X2" s="447" t="s">
        <v>80</v>
      </c>
      <c r="Y2" s="448" t="s">
        <v>96</v>
      </c>
      <c r="Z2" s="447" t="s">
        <v>80</v>
      </c>
      <c r="AA2" s="448" t="s">
        <v>96</v>
      </c>
      <c r="AB2" s="449" t="s">
        <v>81</v>
      </c>
      <c r="AC2" s="449" t="s">
        <v>100</v>
      </c>
      <c r="AD2" s="449" t="s">
        <v>101</v>
      </c>
      <c r="AF2" s="453" t="s">
        <v>16</v>
      </c>
      <c r="AG2" s="72" t="s">
        <v>198</v>
      </c>
      <c r="AH2" s="3" t="s">
        <v>199</v>
      </c>
      <c r="AI2" s="3" t="s">
        <v>200</v>
      </c>
    </row>
    <row r="3" spans="1:35" s="72" customFormat="1" ht="17.25" customHeight="1">
      <c r="A3" s="423" t="s">
        <v>48</v>
      </c>
      <c r="B3" s="74">
        <v>351553.48258706467</v>
      </c>
      <c r="C3" s="75">
        <v>804</v>
      </c>
      <c r="D3" s="74">
        <v>338009.61440677964</v>
      </c>
      <c r="E3" s="75">
        <v>708</v>
      </c>
      <c r="F3" s="74" t="e">
        <v>#N/A</v>
      </c>
      <c r="G3" s="75" t="e">
        <v>#N/A</v>
      </c>
      <c r="H3" s="424">
        <v>-5.5495057926384782E-5</v>
      </c>
      <c r="I3" s="424">
        <v>-5.0277152569740413E-3</v>
      </c>
      <c r="J3" s="424" t="e">
        <v>#N/A</v>
      </c>
      <c r="L3" s="74">
        <v>290302.21285563754</v>
      </c>
      <c r="M3" s="75">
        <v>949</v>
      </c>
      <c r="N3" s="74">
        <v>285984.61726954492</v>
      </c>
      <c r="O3" s="75">
        <v>857</v>
      </c>
      <c r="P3" s="74">
        <v>356553.8152173913</v>
      </c>
      <c r="Q3" s="75">
        <v>92</v>
      </c>
      <c r="R3" s="425">
        <v>-0.17423030282812751</v>
      </c>
      <c r="S3" s="425">
        <v>-0.15391573174195256</v>
      </c>
      <c r="T3" s="425">
        <v>8.4033613445378148E-3</v>
      </c>
      <c r="V3" s="74">
        <v>328508.09694989107</v>
      </c>
      <c r="W3" s="75">
        <v>918</v>
      </c>
      <c r="X3" s="74">
        <v>325928.88349514565</v>
      </c>
      <c r="Y3" s="75">
        <v>824</v>
      </c>
      <c r="Z3" s="74">
        <v>310854.25531914894</v>
      </c>
      <c r="AA3" s="75">
        <v>94</v>
      </c>
      <c r="AB3" s="425">
        <v>0.13160727821683083</v>
      </c>
      <c r="AC3" s="425">
        <v>0.13967277893115715</v>
      </c>
      <c r="AD3" s="425">
        <v>-0.12817016099064674</v>
      </c>
      <c r="AF3" s="454" t="s">
        <v>48</v>
      </c>
      <c r="AG3" s="452">
        <f>W3/W$6</f>
        <v>0.23906250000000001</v>
      </c>
      <c r="AH3" s="452">
        <f>Y3/Y$6</f>
        <v>0.24349881796690306</v>
      </c>
      <c r="AI3" s="452">
        <f>AA3/AA$6</f>
        <v>0.20614035087719298</v>
      </c>
    </row>
    <row r="4" spans="1:35" s="72" customFormat="1" ht="17.25" customHeight="1">
      <c r="A4" s="423" t="s">
        <v>50</v>
      </c>
      <c r="B4" s="421">
        <v>265976.94483734085</v>
      </c>
      <c r="C4" s="422">
        <v>707</v>
      </c>
      <c r="D4" s="421">
        <v>263770.01284403668</v>
      </c>
      <c r="E4" s="426">
        <v>545</v>
      </c>
      <c r="F4" s="421" t="e">
        <v>#N/A</v>
      </c>
      <c r="G4" s="422" t="e">
        <v>#N/A</v>
      </c>
      <c r="H4" s="427">
        <v>-8.6739318946030333E-2</v>
      </c>
      <c r="I4" s="427">
        <v>-8.4569562173941473E-2</v>
      </c>
      <c r="J4" s="427" t="e">
        <v>#N/A</v>
      </c>
      <c r="L4" s="421">
        <v>236073.6680327869</v>
      </c>
      <c r="M4" s="422">
        <v>976</v>
      </c>
      <c r="N4" s="421">
        <v>228015.03759398498</v>
      </c>
      <c r="O4" s="426">
        <v>798</v>
      </c>
      <c r="P4" s="421">
        <v>259448.93258426967</v>
      </c>
      <c r="Q4" s="422">
        <v>178</v>
      </c>
      <c r="R4" s="428">
        <v>-0.11242807839168696</v>
      </c>
      <c r="S4" s="428">
        <v>-0.13555360165673228</v>
      </c>
      <c r="T4" s="425">
        <v>-0.15683690280065898</v>
      </c>
      <c r="V4" s="421">
        <v>237126.70857142858</v>
      </c>
      <c r="W4" s="422">
        <v>875</v>
      </c>
      <c r="X4" s="421">
        <v>231004.72222222222</v>
      </c>
      <c r="Y4" s="426">
        <v>720</v>
      </c>
      <c r="Z4" s="421">
        <v>265830.67096774193</v>
      </c>
      <c r="AA4" s="422">
        <v>155</v>
      </c>
      <c r="AB4" s="428">
        <v>4.4606437787692256E-3</v>
      </c>
      <c r="AC4" s="428">
        <v>1.3111787098712432E-2</v>
      </c>
      <c r="AD4" s="428">
        <v>2.4597281322016818E-2</v>
      </c>
      <c r="AF4" s="454" t="s">
        <v>50</v>
      </c>
      <c r="AG4" s="452">
        <f t="shared" ref="AG4:AG5" si="0">W4/W$6</f>
        <v>0.22786458333333334</v>
      </c>
      <c r="AH4" s="452">
        <f>Y4/Y$6</f>
        <v>0.21276595744680851</v>
      </c>
      <c r="AI4" s="452">
        <f>AA4/AA$6</f>
        <v>0.33991228070175439</v>
      </c>
    </row>
    <row r="5" spans="1:35" s="72" customFormat="1" ht="17.25" customHeight="1">
      <c r="A5" s="423" t="s">
        <v>52</v>
      </c>
      <c r="B5" s="421">
        <v>264690.51918735891</v>
      </c>
      <c r="C5" s="422">
        <v>1772</v>
      </c>
      <c r="D5" s="421">
        <v>250506.57371581055</v>
      </c>
      <c r="E5" s="426">
        <v>1499</v>
      </c>
      <c r="F5" s="421">
        <v>380751.46520146518</v>
      </c>
      <c r="G5" s="422">
        <v>273</v>
      </c>
      <c r="H5" s="424">
        <v>-4.5554467439124273E-2</v>
      </c>
      <c r="I5" s="424">
        <v>-5.0773237204888619E-2</v>
      </c>
      <c r="J5" s="424">
        <v>8.5638269979061765E-2</v>
      </c>
      <c r="L5" s="421">
        <v>229143.02748414376</v>
      </c>
      <c r="M5" s="422">
        <v>2365</v>
      </c>
      <c r="N5" s="421">
        <v>219251.65094339623</v>
      </c>
      <c r="O5" s="426">
        <v>2120</v>
      </c>
      <c r="P5" s="421">
        <v>331002.30612244899</v>
      </c>
      <c r="Q5" s="422">
        <v>245</v>
      </c>
      <c r="R5" s="428">
        <v>-0.13429831870197495</v>
      </c>
      <c r="S5" s="428">
        <v>-0.12476687660848271</v>
      </c>
      <c r="T5" s="428">
        <v>-0.13066045340808513</v>
      </c>
      <c r="V5" s="421">
        <v>240323.54665363947</v>
      </c>
      <c r="W5" s="422">
        <v>2047</v>
      </c>
      <c r="X5" s="421">
        <v>231523.9597826087</v>
      </c>
      <c r="Y5" s="426">
        <v>1840</v>
      </c>
      <c r="Z5" s="421">
        <v>315421.89371980674</v>
      </c>
      <c r="AA5" s="422">
        <v>207</v>
      </c>
      <c r="AB5" s="428">
        <v>4.8792753121276504E-2</v>
      </c>
      <c r="AC5" s="428">
        <v>5.5973621117137135E-2</v>
      </c>
      <c r="AD5" s="428">
        <v>-4.7070404388296093E-2</v>
      </c>
      <c r="AF5" s="454" t="s">
        <v>52</v>
      </c>
      <c r="AG5" s="452">
        <f t="shared" si="0"/>
        <v>0.53307291666666667</v>
      </c>
      <c r="AH5" s="452">
        <f>Y5/Y$6</f>
        <v>0.54373522458628842</v>
      </c>
      <c r="AI5" s="452">
        <f>AA5/AA$6</f>
        <v>0.45394736842105265</v>
      </c>
    </row>
    <row r="6" spans="1:35" s="4" customFormat="1" ht="17.25" customHeight="1">
      <c r="A6" s="429" t="s">
        <v>156</v>
      </c>
      <c r="B6" s="430">
        <v>286240.11574779166</v>
      </c>
      <c r="C6" s="431">
        <v>3283</v>
      </c>
      <c r="D6" s="430">
        <v>275644.91933139536</v>
      </c>
      <c r="E6" s="431">
        <v>2752</v>
      </c>
      <c r="F6" s="430" t="s">
        <v>147</v>
      </c>
      <c r="G6" s="431" t="s">
        <v>147</v>
      </c>
      <c r="H6" s="432" t="s">
        <v>147</v>
      </c>
      <c r="I6" s="432" t="s">
        <v>147</v>
      </c>
      <c r="J6" s="432" t="s">
        <v>147</v>
      </c>
      <c r="L6" s="430">
        <v>243968.03278688525</v>
      </c>
      <c r="M6" s="431">
        <v>4148</v>
      </c>
      <c r="N6" s="430">
        <v>236480.42704626336</v>
      </c>
      <c r="O6" s="431">
        <v>3653</v>
      </c>
      <c r="P6" s="430">
        <v>310835.7786407767</v>
      </c>
      <c r="Q6" s="431">
        <v>515</v>
      </c>
      <c r="R6" s="433">
        <v>-0.14768049841816255</v>
      </c>
      <c r="S6" s="433">
        <v>-0.14208312774321921</v>
      </c>
      <c r="T6" s="434" t="e">
        <v>#VALUE!</v>
      </c>
      <c r="V6" s="430">
        <v>260676.71953125001</v>
      </c>
      <c r="W6" s="431">
        <v>3840</v>
      </c>
      <c r="X6" s="430">
        <v>254400.97104018912</v>
      </c>
      <c r="Y6" s="431">
        <v>3384</v>
      </c>
      <c r="Z6" s="430">
        <v>297623.65350877191</v>
      </c>
      <c r="AA6" s="431">
        <v>456</v>
      </c>
      <c r="AB6" s="434">
        <v>6.8487197086842921E-2</v>
      </c>
      <c r="AC6" s="434">
        <v>7.5780242017323127E-2</v>
      </c>
      <c r="AD6" s="434">
        <v>-4.2505162017637724E-2</v>
      </c>
      <c r="AF6" s="455" t="s">
        <v>156</v>
      </c>
    </row>
    <row r="7" spans="1:35" s="439" customFormat="1" ht="17.25" customHeight="1">
      <c r="A7" s="435" t="s">
        <v>76</v>
      </c>
      <c r="B7" s="436">
        <v>244900</v>
      </c>
      <c r="C7" s="437">
        <v>2931</v>
      </c>
      <c r="D7" s="436">
        <v>234900</v>
      </c>
      <c r="E7" s="437">
        <v>2556</v>
      </c>
      <c r="F7" s="436">
        <v>325000</v>
      </c>
      <c r="G7" s="437">
        <v>375</v>
      </c>
      <c r="H7" s="438" t="s">
        <v>147</v>
      </c>
      <c r="I7" s="438" t="s">
        <v>147</v>
      </c>
      <c r="J7" s="438" t="s">
        <v>147</v>
      </c>
      <c r="L7" s="436">
        <v>218000</v>
      </c>
      <c r="M7" s="437">
        <v>3623</v>
      </c>
      <c r="N7" s="436">
        <v>212533</v>
      </c>
      <c r="O7" s="437">
        <v>3308</v>
      </c>
      <c r="P7" s="436">
        <v>292000</v>
      </c>
      <c r="Q7" s="437">
        <v>315</v>
      </c>
      <c r="R7" s="440">
        <v>-0.10984075132707227</v>
      </c>
      <c r="S7" s="440">
        <v>-9.5219242230736481E-2</v>
      </c>
      <c r="T7" s="440">
        <v>-0.10153846153846154</v>
      </c>
      <c r="V7" s="436">
        <v>224900</v>
      </c>
      <c r="W7" s="437">
        <v>3160</v>
      </c>
      <c r="X7" s="436">
        <v>217500</v>
      </c>
      <c r="Y7" s="437">
        <v>2855</v>
      </c>
      <c r="Z7" s="436">
        <v>285000</v>
      </c>
      <c r="AA7" s="437">
        <v>305</v>
      </c>
      <c r="AB7" s="440">
        <v>3.1651376146788993E-2</v>
      </c>
      <c r="AC7" s="440">
        <v>2.3370488347691887E-2</v>
      </c>
      <c r="AD7" s="440">
        <v>-2.3972602739726026E-2</v>
      </c>
      <c r="AF7" s="456" t="s">
        <v>76</v>
      </c>
      <c r="AG7" s="451">
        <f>W7/W9</f>
        <v>0.30934899657366616</v>
      </c>
      <c r="AH7" s="451">
        <f>Y7/Y9</f>
        <v>0.30831533477321815</v>
      </c>
      <c r="AI7" s="451">
        <f>AA7/AA9</f>
        <v>0.3193717277486911</v>
      </c>
    </row>
    <row r="8" spans="1:35" s="439" customFormat="1" ht="17.25" customHeight="1">
      <c r="A8" s="435" t="s">
        <v>54</v>
      </c>
      <c r="B8" s="436">
        <v>286500</v>
      </c>
      <c r="C8" s="437">
        <v>2172</v>
      </c>
      <c r="D8" s="436">
        <v>276000</v>
      </c>
      <c r="E8" s="437">
        <v>1789</v>
      </c>
      <c r="F8" s="436">
        <v>347000</v>
      </c>
      <c r="G8" s="437">
        <v>383</v>
      </c>
      <c r="H8" s="438">
        <v>-4.4999999999999998E-2</v>
      </c>
      <c r="I8" s="438">
        <v>-4.8275862068965517E-2</v>
      </c>
      <c r="J8" s="438">
        <v>2.6627218934911243E-2</v>
      </c>
      <c r="L8" s="436">
        <v>248000</v>
      </c>
      <c r="M8" s="437">
        <v>2681</v>
      </c>
      <c r="N8" s="436">
        <v>240000</v>
      </c>
      <c r="O8" s="437">
        <v>2331</v>
      </c>
      <c r="P8" s="436">
        <v>285000</v>
      </c>
      <c r="Q8" s="437">
        <v>350</v>
      </c>
      <c r="R8" s="440">
        <v>-0.13438045375218149</v>
      </c>
      <c r="S8" s="440">
        <v>-0.13043478260869565</v>
      </c>
      <c r="T8" s="440">
        <v>-0.17867435158501441</v>
      </c>
      <c r="V8" s="436">
        <v>259000</v>
      </c>
      <c r="W8" s="437">
        <v>2589</v>
      </c>
      <c r="X8" s="436">
        <v>250000</v>
      </c>
      <c r="Y8" s="437">
        <v>2260</v>
      </c>
      <c r="Z8" s="436">
        <v>294561</v>
      </c>
      <c r="AA8" s="437">
        <v>329</v>
      </c>
      <c r="AB8" s="440">
        <v>4.4354838709677422E-2</v>
      </c>
      <c r="AC8" s="440">
        <v>4.1666666666666664E-2</v>
      </c>
      <c r="AD8" s="440">
        <v>3.3547368421052631E-2</v>
      </c>
      <c r="AF8" s="456" t="s">
        <v>54</v>
      </c>
      <c r="AG8" s="451">
        <f>W8/W9</f>
        <v>0.25345080763582967</v>
      </c>
      <c r="AH8" s="451">
        <f>Y8/Y9</f>
        <v>0.24406047516198703</v>
      </c>
      <c r="AI8" s="451">
        <f>AA8/AA9</f>
        <v>0.34450261780104713</v>
      </c>
    </row>
    <row r="9" spans="1:35" s="445" customFormat="1" ht="17.25" customHeight="1">
      <c r="A9" s="441" t="s">
        <v>84</v>
      </c>
      <c r="B9" s="442">
        <v>240200</v>
      </c>
      <c r="C9" s="443">
        <v>8617</v>
      </c>
      <c r="D9" s="442">
        <v>234000</v>
      </c>
      <c r="E9" s="443">
        <v>7453</v>
      </c>
      <c r="F9" s="442">
        <v>295500</v>
      </c>
      <c r="G9" s="443">
        <v>1164</v>
      </c>
      <c r="H9" s="444">
        <v>-4.8712871287128715E-2</v>
      </c>
      <c r="I9" s="444">
        <v>-4.4897959183673466E-2</v>
      </c>
      <c r="J9" s="444">
        <v>-1.4999999999999999E-2</v>
      </c>
      <c r="K9" s="450"/>
      <c r="L9" s="442">
        <v>210000</v>
      </c>
      <c r="M9" s="443">
        <v>11009</v>
      </c>
      <c r="N9" s="442">
        <v>200500</v>
      </c>
      <c r="O9" s="443">
        <v>9941</v>
      </c>
      <c r="P9" s="442">
        <v>266000</v>
      </c>
      <c r="Q9" s="443">
        <v>1068</v>
      </c>
      <c r="R9" s="446">
        <v>-0.12572855953372189</v>
      </c>
      <c r="S9" s="446">
        <v>-0.14316239316239315</v>
      </c>
      <c r="T9" s="446">
        <v>-9.9830795262267347E-2</v>
      </c>
      <c r="U9" s="450"/>
      <c r="V9" s="442">
        <v>215000</v>
      </c>
      <c r="W9" s="443">
        <v>10215</v>
      </c>
      <c r="X9" s="442">
        <v>205000</v>
      </c>
      <c r="Y9" s="443">
        <v>9260</v>
      </c>
      <c r="Z9" s="442">
        <v>270900</v>
      </c>
      <c r="AA9" s="443">
        <v>955</v>
      </c>
      <c r="AB9" s="446">
        <v>2.3809523809523808E-2</v>
      </c>
      <c r="AC9" s="446">
        <v>2.2443890274314215E-2</v>
      </c>
      <c r="AD9" s="446">
        <v>1.8421052631578946E-2</v>
      </c>
      <c r="AF9" s="457" t="s">
        <v>84</v>
      </c>
    </row>
    <row r="10" spans="1:35">
      <c r="AF10" s="458"/>
    </row>
    <row r="13" spans="1:35" ht="39">
      <c r="A13" s="56" t="s">
        <v>16</v>
      </c>
      <c r="B13" s="412" t="s">
        <v>80</v>
      </c>
      <c r="C13" s="459" t="s">
        <v>96</v>
      </c>
      <c r="D13" s="412" t="s">
        <v>80</v>
      </c>
      <c r="E13" s="459" t="s">
        <v>96</v>
      </c>
      <c r="F13" s="447" t="s">
        <v>80</v>
      </c>
      <c r="G13" s="460" t="s">
        <v>96</v>
      </c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460" t="s">
        <v>202</v>
      </c>
      <c r="W13" s="460" t="s">
        <v>203</v>
      </c>
      <c r="X13" s="460" t="s">
        <v>204</v>
      </c>
      <c r="Y13" s="460" t="s">
        <v>224</v>
      </c>
      <c r="Z13" s="460" t="s">
        <v>205</v>
      </c>
      <c r="AA13" s="460" t="s">
        <v>225</v>
      </c>
    </row>
    <row r="14" spans="1:35">
      <c r="A14" s="423" t="s">
        <v>48</v>
      </c>
      <c r="B14" s="421">
        <v>351553.48258706467</v>
      </c>
      <c r="C14" s="461">
        <v>804</v>
      </c>
      <c r="D14" s="421">
        <v>290302.21285563754</v>
      </c>
      <c r="E14" s="461">
        <v>949</v>
      </c>
      <c r="F14" s="421">
        <v>328508.09694989107</v>
      </c>
      <c r="G14" s="461">
        <v>918</v>
      </c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461">
        <v>804</v>
      </c>
      <c r="W14" s="461">
        <v>949</v>
      </c>
      <c r="X14" s="461">
        <v>918</v>
      </c>
      <c r="Y14" s="461">
        <v>731</v>
      </c>
      <c r="Z14" s="468">
        <f>(W14-V14)/V14</f>
        <v>0.18034825870646767</v>
      </c>
      <c r="AA14" s="468">
        <f>(Y14-W14)/W14</f>
        <v>-0.22971548998946259</v>
      </c>
    </row>
    <row r="15" spans="1:35">
      <c r="A15" s="423" t="s">
        <v>50</v>
      </c>
      <c r="B15" s="421">
        <v>265976.94483734085</v>
      </c>
      <c r="C15" s="461">
        <v>707</v>
      </c>
      <c r="D15" s="421">
        <v>236073.6680327869</v>
      </c>
      <c r="E15" s="461">
        <v>976</v>
      </c>
      <c r="F15" s="421">
        <v>237126.70857142858</v>
      </c>
      <c r="G15" s="461">
        <v>875</v>
      </c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461">
        <v>707</v>
      </c>
      <c r="W15" s="461">
        <v>976</v>
      </c>
      <c r="X15" s="461">
        <v>875</v>
      </c>
      <c r="Y15" s="461">
        <v>740</v>
      </c>
      <c r="Z15" s="468">
        <f t="shared" ref="Z15:Z20" si="1">(W15-V15)/V15</f>
        <v>0.38048090523338046</v>
      </c>
      <c r="AA15" s="468">
        <f t="shared" ref="AA15:AA20" si="2">(Y15-W15)/W15</f>
        <v>-0.24180327868852458</v>
      </c>
    </row>
    <row r="16" spans="1:35">
      <c r="A16" s="423" t="s">
        <v>52</v>
      </c>
      <c r="B16" s="421">
        <v>264690.51918735891</v>
      </c>
      <c r="C16" s="461">
        <v>1772</v>
      </c>
      <c r="D16" s="421">
        <v>229143.02748414376</v>
      </c>
      <c r="E16" s="461">
        <v>2365</v>
      </c>
      <c r="F16" s="421">
        <v>240323.54665363947</v>
      </c>
      <c r="G16" s="461">
        <v>2047</v>
      </c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461">
        <v>1772</v>
      </c>
      <c r="W16" s="461">
        <v>2365</v>
      </c>
      <c r="X16" s="461">
        <v>2047</v>
      </c>
      <c r="Y16" s="461">
        <v>1578</v>
      </c>
      <c r="Z16" s="468">
        <f t="shared" si="1"/>
        <v>0.33465011286681717</v>
      </c>
      <c r="AA16" s="468">
        <f t="shared" si="2"/>
        <v>-0.33276955602537001</v>
      </c>
    </row>
    <row r="17" spans="1:27">
      <c r="A17" s="462" t="s">
        <v>156</v>
      </c>
      <c r="B17" s="430">
        <v>286240.11574779166</v>
      </c>
      <c r="C17" s="463">
        <v>3283</v>
      </c>
      <c r="D17" s="430">
        <v>243968.03278688525</v>
      </c>
      <c r="E17" s="463">
        <v>4148</v>
      </c>
      <c r="F17" s="430">
        <v>260676.71953125001</v>
      </c>
      <c r="G17" s="463">
        <v>3840</v>
      </c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463">
        <v>3283</v>
      </c>
      <c r="W17" s="463">
        <v>4148</v>
      </c>
      <c r="X17" s="463">
        <v>3840</v>
      </c>
      <c r="Y17" s="463">
        <v>3049</v>
      </c>
      <c r="Z17" s="468">
        <f t="shared" si="1"/>
        <v>0.26347852573865366</v>
      </c>
      <c r="AA17" s="468">
        <f t="shared" si="2"/>
        <v>-0.264946962391514</v>
      </c>
    </row>
    <row r="18" spans="1:27">
      <c r="A18" s="464" t="s">
        <v>76</v>
      </c>
      <c r="B18" s="436">
        <v>244900</v>
      </c>
      <c r="C18" s="465">
        <v>2931</v>
      </c>
      <c r="D18" s="436">
        <v>218000</v>
      </c>
      <c r="E18" s="465">
        <v>3623</v>
      </c>
      <c r="F18" s="436">
        <v>224900</v>
      </c>
      <c r="G18" s="465">
        <v>3160</v>
      </c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465">
        <v>2931</v>
      </c>
      <c r="W18" s="465">
        <v>3623</v>
      </c>
      <c r="X18" s="465">
        <v>3160</v>
      </c>
      <c r="Y18" s="465">
        <v>2476</v>
      </c>
      <c r="Z18" s="470">
        <f t="shared" si="1"/>
        <v>0.23609689525759125</v>
      </c>
      <c r="AA18" s="470">
        <f t="shared" si="2"/>
        <v>-0.31658846260005519</v>
      </c>
    </row>
    <row r="19" spans="1:27">
      <c r="A19" s="464" t="s">
        <v>54</v>
      </c>
      <c r="B19" s="436">
        <v>286500</v>
      </c>
      <c r="C19" s="465">
        <v>2172</v>
      </c>
      <c r="D19" s="436">
        <v>248000</v>
      </c>
      <c r="E19" s="465">
        <v>2681</v>
      </c>
      <c r="F19" s="436">
        <v>259000</v>
      </c>
      <c r="G19" s="465">
        <v>2589</v>
      </c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465">
        <v>2172</v>
      </c>
      <c r="W19" s="465">
        <v>2681</v>
      </c>
      <c r="X19" s="465">
        <v>2589</v>
      </c>
      <c r="Y19" s="465">
        <v>2115</v>
      </c>
      <c r="Z19" s="470">
        <f t="shared" si="1"/>
        <v>0.2343462246777164</v>
      </c>
      <c r="AA19" s="470">
        <f t="shared" si="2"/>
        <v>-0.21111525550167848</v>
      </c>
    </row>
    <row r="20" spans="1:27">
      <c r="A20" s="466" t="s">
        <v>84</v>
      </c>
      <c r="B20" s="442">
        <v>240200</v>
      </c>
      <c r="C20" s="467">
        <v>8617</v>
      </c>
      <c r="D20" s="442">
        <v>210000</v>
      </c>
      <c r="E20" s="467">
        <v>11009</v>
      </c>
      <c r="F20" s="442">
        <v>215000</v>
      </c>
      <c r="G20" s="467">
        <v>10215</v>
      </c>
      <c r="H20" s="387"/>
      <c r="I20" s="387"/>
      <c r="J20" s="387"/>
      <c r="K20" s="387"/>
      <c r="L20" s="387"/>
      <c r="M20" s="387"/>
      <c r="N20" s="387"/>
      <c r="O20" s="387"/>
      <c r="P20" s="387"/>
      <c r="Q20" s="387"/>
      <c r="R20" s="387"/>
      <c r="S20" s="387"/>
      <c r="T20" s="387"/>
      <c r="U20" s="387"/>
      <c r="V20" s="467">
        <v>8617</v>
      </c>
      <c r="W20" s="467">
        <v>11009</v>
      </c>
      <c r="X20" s="467">
        <v>10215</v>
      </c>
      <c r="Y20" s="467">
        <v>7901</v>
      </c>
      <c r="Z20" s="469">
        <f t="shared" si="1"/>
        <v>0.27759080886619475</v>
      </c>
      <c r="AA20" s="469">
        <f t="shared" si="2"/>
        <v>-0.28231446997910803</v>
      </c>
    </row>
    <row r="23" spans="1:27">
      <c r="V23" s="60">
        <f>W17-V17</f>
        <v>865</v>
      </c>
      <c r="X23" s="60">
        <f>X17-W17</f>
        <v>-308</v>
      </c>
      <c r="Y23" s="60">
        <f>V17-Y17</f>
        <v>234</v>
      </c>
      <c r="Z23">
        <v>2008</v>
      </c>
    </row>
    <row r="24" spans="1:27">
      <c r="Y24" s="60">
        <f>W17-Y17</f>
        <v>1099</v>
      </c>
    </row>
  </sheetData>
  <mergeCells count="12">
    <mergeCell ref="N1:O1"/>
    <mergeCell ref="B1:C1"/>
    <mergeCell ref="D1:E1"/>
    <mergeCell ref="F1:G1"/>
    <mergeCell ref="H1:J1"/>
    <mergeCell ref="L1:M1"/>
    <mergeCell ref="P1:Q1"/>
    <mergeCell ref="AB1:AD1"/>
    <mergeCell ref="Z1:AA1"/>
    <mergeCell ref="X1:Y1"/>
    <mergeCell ref="V1:W1"/>
    <mergeCell ref="R1:T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8"/>
  <sheetViews>
    <sheetView topLeftCell="A5" zoomScale="134" zoomScaleNormal="150" zoomScalePageLayoutView="150" workbookViewId="0">
      <selection activeCell="H20" sqref="H20"/>
    </sheetView>
  </sheetViews>
  <sheetFormatPr baseColWidth="10" defaultColWidth="8.83203125" defaultRowHeight="13"/>
  <cols>
    <col min="1" max="1" width="22" customWidth="1"/>
  </cols>
  <sheetData>
    <row r="1" spans="1:12" s="203" customFormat="1">
      <c r="A1" s="203" t="s">
        <v>245</v>
      </c>
    </row>
    <row r="2" spans="1:12" ht="16">
      <c r="A2" s="646" t="s">
        <v>67</v>
      </c>
      <c r="B2" s="647"/>
      <c r="C2" s="647"/>
      <c r="D2" s="647"/>
      <c r="E2" s="647"/>
      <c r="F2" s="647"/>
      <c r="G2" s="647"/>
      <c r="H2" s="647"/>
      <c r="I2" s="648"/>
      <c r="J2" s="648"/>
      <c r="K2" s="648"/>
      <c r="L2" s="648"/>
    </row>
    <row r="3" spans="1:12">
      <c r="A3" s="695"/>
      <c r="B3" s="696">
        <v>2007</v>
      </c>
      <c r="C3" s="696">
        <v>2008</v>
      </c>
      <c r="D3" s="696">
        <v>2009</v>
      </c>
      <c r="E3" s="696">
        <v>2010</v>
      </c>
      <c r="F3" s="697">
        <v>2011</v>
      </c>
      <c r="G3" s="696">
        <v>2012</v>
      </c>
      <c r="H3" s="696">
        <v>2013</v>
      </c>
      <c r="I3" s="696">
        <v>2014</v>
      </c>
      <c r="J3" s="696">
        <v>2015</v>
      </c>
      <c r="K3" s="696">
        <v>2016</v>
      </c>
      <c r="L3" s="696">
        <v>2017</v>
      </c>
    </row>
    <row r="4" spans="1:12">
      <c r="A4" s="698" t="s">
        <v>76</v>
      </c>
      <c r="B4" s="699">
        <v>265000</v>
      </c>
      <c r="C4" s="699">
        <v>244900</v>
      </c>
      <c r="D4" s="700">
        <v>218500</v>
      </c>
      <c r="E4" s="700">
        <v>224900</v>
      </c>
      <c r="F4" s="701">
        <v>210533</v>
      </c>
      <c r="G4" s="699">
        <v>209900</v>
      </c>
      <c r="H4" s="699">
        <v>225000</v>
      </c>
      <c r="I4" s="699">
        <f>'B4 Purchase Prices - State'!M5</f>
        <v>216766</v>
      </c>
      <c r="J4" s="699">
        <f>'B4 Purchase Prices - State'!N5</f>
        <v>225000</v>
      </c>
      <c r="K4" s="699">
        <f>'B4 Purchase Prices - State'!O5</f>
        <v>235000</v>
      </c>
      <c r="L4" s="699">
        <f>'B4 Purchase Prices - State'!P5</f>
        <v>250000</v>
      </c>
    </row>
    <row r="5" spans="1:12">
      <c r="A5" s="702" t="s">
        <v>54</v>
      </c>
      <c r="B5" s="703">
        <v>300000</v>
      </c>
      <c r="C5" s="703">
        <v>285000</v>
      </c>
      <c r="D5" s="704">
        <v>247000</v>
      </c>
      <c r="E5" s="704">
        <v>259000</v>
      </c>
      <c r="F5" s="705">
        <v>250000</v>
      </c>
      <c r="G5" s="703">
        <v>255000</v>
      </c>
      <c r="H5" s="703">
        <v>269000</v>
      </c>
      <c r="I5" s="703">
        <f>'B4 Purchase Prices - State'!M6</f>
        <v>268000</v>
      </c>
      <c r="J5" s="703">
        <f>'B4 Purchase Prices - State'!N6</f>
        <v>275000</v>
      </c>
      <c r="K5" s="703">
        <f>'B4 Purchase Prices - State'!O6</f>
        <v>294000</v>
      </c>
      <c r="L5" s="703">
        <f>'B4 Purchase Prices - State'!P6</f>
        <v>314000</v>
      </c>
    </row>
    <row r="6" spans="1:12">
      <c r="A6" s="706" t="s">
        <v>71</v>
      </c>
      <c r="B6" s="707">
        <v>219000</v>
      </c>
      <c r="C6" s="707">
        <v>215000</v>
      </c>
      <c r="D6" s="708">
        <v>170000</v>
      </c>
      <c r="E6" s="708">
        <v>175000</v>
      </c>
      <c r="F6" s="709">
        <v>170000</v>
      </c>
      <c r="G6" s="710">
        <v>170000</v>
      </c>
      <c r="H6" s="710">
        <v>172400</v>
      </c>
      <c r="I6" s="710">
        <f>'B4 Purchase Prices - State'!M7</f>
        <v>194933</v>
      </c>
      <c r="J6" s="710">
        <f>'B4 Purchase Prices - State'!N7</f>
        <v>191333</v>
      </c>
      <c r="K6" s="710">
        <f>'B4 Purchase Prices - State'!O7</f>
        <v>200000</v>
      </c>
      <c r="L6" s="710">
        <f>'B4 Purchase Prices - State'!P7</f>
        <v>205000</v>
      </c>
    </row>
    <row r="7" spans="1:12">
      <c r="A7" s="706" t="s">
        <v>72</v>
      </c>
      <c r="B7" s="707">
        <v>219900</v>
      </c>
      <c r="C7" s="707">
        <v>210000</v>
      </c>
      <c r="D7" s="708">
        <v>170000</v>
      </c>
      <c r="E7" s="708">
        <v>180000</v>
      </c>
      <c r="F7" s="709">
        <v>173000</v>
      </c>
      <c r="G7" s="710">
        <v>169000</v>
      </c>
      <c r="H7" s="710">
        <v>180000</v>
      </c>
      <c r="I7" s="710">
        <f>'B4 Purchase Prices - State'!M8</f>
        <v>186500</v>
      </c>
      <c r="J7" s="710">
        <f>'B4 Purchase Prices - State'!N8</f>
        <v>199000</v>
      </c>
      <c r="K7" s="710">
        <f>'B4 Purchase Prices - State'!O8</f>
        <v>199466</v>
      </c>
      <c r="L7" s="710">
        <f>'B4 Purchase Prices - State'!P8</f>
        <v>217000</v>
      </c>
    </row>
    <row r="8" spans="1:12">
      <c r="A8" s="706" t="s">
        <v>73</v>
      </c>
      <c r="B8" s="707">
        <v>205000</v>
      </c>
      <c r="C8" s="707">
        <v>192500</v>
      </c>
      <c r="D8" s="708">
        <v>169900</v>
      </c>
      <c r="E8" s="708">
        <v>166000</v>
      </c>
      <c r="F8" s="709">
        <v>159000</v>
      </c>
      <c r="G8" s="710">
        <v>164500</v>
      </c>
      <c r="H8" s="710">
        <v>164000</v>
      </c>
      <c r="I8" s="710">
        <f>'B4 Purchase Prices - State'!M9</f>
        <v>160000</v>
      </c>
      <c r="J8" s="710">
        <f>'B4 Purchase Prices - State'!N9</f>
        <v>163933</v>
      </c>
      <c r="K8" s="710">
        <f>'B4 Purchase Prices - State'!O9</f>
        <v>169933</v>
      </c>
      <c r="L8" s="710">
        <f>'B4 Purchase Prices - State'!P9</f>
        <v>178000</v>
      </c>
    </row>
    <row r="9" spans="1:12">
      <c r="A9" s="706" t="s">
        <v>74</v>
      </c>
      <c r="B9" s="707">
        <v>127533</v>
      </c>
      <c r="C9" s="707">
        <v>115000</v>
      </c>
      <c r="D9" s="708">
        <v>80000</v>
      </c>
      <c r="E9" s="708">
        <v>95000</v>
      </c>
      <c r="F9" s="709">
        <v>90000</v>
      </c>
      <c r="G9" s="710">
        <v>98000</v>
      </c>
      <c r="H9" s="710">
        <v>88600</v>
      </c>
      <c r="I9" s="710">
        <f>'B4 Purchase Prices - State'!M10</f>
        <v>118600</v>
      </c>
      <c r="J9" s="710">
        <f>'B4 Purchase Prices - State'!N10</f>
        <v>104466</v>
      </c>
      <c r="K9" s="710">
        <f>'B4 Purchase Prices - State'!O10</f>
        <v>100000</v>
      </c>
      <c r="L9" s="710">
        <f>'B4 Purchase Prices - State'!P10</f>
        <v>105000</v>
      </c>
    </row>
    <row r="10" spans="1:12">
      <c r="A10" s="706" t="s">
        <v>75</v>
      </c>
      <c r="B10" s="707">
        <v>221000</v>
      </c>
      <c r="C10" s="707">
        <v>212500</v>
      </c>
      <c r="D10" s="708">
        <v>182000</v>
      </c>
      <c r="E10" s="708">
        <v>185000</v>
      </c>
      <c r="F10" s="709">
        <v>189425</v>
      </c>
      <c r="G10" s="710">
        <v>185000</v>
      </c>
      <c r="H10" s="710">
        <v>190000</v>
      </c>
      <c r="I10" s="710">
        <f>'B4 Purchase Prices - State'!M11</f>
        <v>168000</v>
      </c>
      <c r="J10" s="710">
        <f>'B4 Purchase Prices - State'!N11</f>
        <v>180166</v>
      </c>
      <c r="K10" s="710">
        <f>'B4 Purchase Prices - State'!O11</f>
        <v>189933</v>
      </c>
      <c r="L10" s="710">
        <f>'B4 Purchase Prices - State'!P11</f>
        <v>185000</v>
      </c>
    </row>
    <row r="11" spans="1:12">
      <c r="A11" s="706" t="s">
        <v>77</v>
      </c>
      <c r="B11" s="707">
        <v>238000</v>
      </c>
      <c r="C11" s="707">
        <v>232000</v>
      </c>
      <c r="D11" s="708">
        <v>199900</v>
      </c>
      <c r="E11" s="708">
        <v>195000</v>
      </c>
      <c r="F11" s="709">
        <v>182000</v>
      </c>
      <c r="G11" s="710">
        <v>185000</v>
      </c>
      <c r="H11" s="710">
        <v>202500</v>
      </c>
      <c r="I11" s="710">
        <f>'B4 Purchase Prices - State'!M12</f>
        <v>201533</v>
      </c>
      <c r="J11" s="710">
        <f>'B4 Purchase Prices - State'!N12</f>
        <v>199600</v>
      </c>
      <c r="K11" s="710">
        <f>'B4 Purchase Prices - State'!O12</f>
        <v>210000</v>
      </c>
      <c r="L11" s="710">
        <f>'B4 Purchase Prices - State'!P12</f>
        <v>228000</v>
      </c>
    </row>
    <row r="12" spans="1:12">
      <c r="A12" s="706" t="s">
        <v>78</v>
      </c>
      <c r="B12" s="707">
        <v>235000</v>
      </c>
      <c r="C12" s="707">
        <v>225500</v>
      </c>
      <c r="D12" s="708">
        <v>194933</v>
      </c>
      <c r="E12" s="708">
        <v>195000</v>
      </c>
      <c r="F12" s="709">
        <v>186000</v>
      </c>
      <c r="G12" s="710">
        <v>187900</v>
      </c>
      <c r="H12" s="710">
        <v>200000</v>
      </c>
      <c r="I12" s="710">
        <f>'B4 Purchase Prices - State'!M13</f>
        <v>210000</v>
      </c>
      <c r="J12" s="710">
        <f>'B4 Purchase Prices - State'!N13</f>
        <v>205000</v>
      </c>
      <c r="K12" s="710">
        <f>'B4 Purchase Prices - State'!O13</f>
        <v>211500</v>
      </c>
      <c r="L12" s="710">
        <f>'B4 Purchase Prices - State'!P13</f>
        <v>229933</v>
      </c>
    </row>
    <row r="13" spans="1:12">
      <c r="A13" s="711" t="s">
        <v>79</v>
      </c>
      <c r="B13" s="712">
        <v>190000</v>
      </c>
      <c r="C13" s="712">
        <v>185000</v>
      </c>
      <c r="D13" s="713">
        <v>149000</v>
      </c>
      <c r="E13" s="713">
        <v>153000</v>
      </c>
      <c r="F13" s="714">
        <v>149900</v>
      </c>
      <c r="G13" s="715">
        <v>158500</v>
      </c>
      <c r="H13" s="715">
        <v>148000</v>
      </c>
      <c r="I13" s="715">
        <f>'B4 Purchase Prices - State'!M14</f>
        <v>144500</v>
      </c>
      <c r="J13" s="715">
        <f>'B4 Purchase Prices - State'!N14</f>
        <v>157000</v>
      </c>
      <c r="K13" s="715">
        <f>'B4 Purchase Prices - State'!O14</f>
        <v>159000</v>
      </c>
      <c r="L13" s="715">
        <f>'B4 Purchase Prices - State'!P14</f>
        <v>159000</v>
      </c>
    </row>
    <row r="14" spans="1:12">
      <c r="A14" s="716" t="s">
        <v>70</v>
      </c>
      <c r="B14" s="717">
        <v>252500</v>
      </c>
      <c r="C14" s="717">
        <v>240000</v>
      </c>
      <c r="D14" s="718">
        <v>210000</v>
      </c>
      <c r="E14" s="718">
        <v>215000</v>
      </c>
      <c r="F14" s="719">
        <v>207000</v>
      </c>
      <c r="G14" s="720">
        <v>205000</v>
      </c>
      <c r="H14" s="720">
        <v>220000</v>
      </c>
      <c r="I14" s="720">
        <f>'B4 Purchase Prices - State'!M15</f>
        <v>219000</v>
      </c>
      <c r="J14" s="720">
        <f>'B4 Purchase Prices - State'!N15</f>
        <v>221000</v>
      </c>
      <c r="K14" s="720">
        <f>'B4 Purchase Prices - State'!O15</f>
        <v>230000</v>
      </c>
      <c r="L14" s="720">
        <f>'B4 Purchase Prices - State'!P15</f>
        <v>240000</v>
      </c>
    </row>
    <row r="15" spans="1:12" s="203" customFormat="1" ht="5" customHeight="1"/>
    <row r="16" spans="1:12" s="203" customFormat="1">
      <c r="A16" s="722" t="s">
        <v>246</v>
      </c>
    </row>
    <row r="17" spans="1:3" s="721" customFormat="1" ht="12"/>
    <row r="18" spans="1:3">
      <c r="A18" s="72" t="s">
        <v>55</v>
      </c>
      <c r="B18" s="215">
        <v>240000</v>
      </c>
      <c r="C18" s="215">
        <v>240000</v>
      </c>
    </row>
  </sheetData>
  <pageMargins left="0.7" right="0.7" top="0.75" bottom="0.75" header="0.3" footer="0.3"/>
  <pageSetup orientation="portrait" horizontalDpi="4294967292" verticalDpi="429496729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908D7B37EA14FA9D6EA4D2E432E7B" ma:contentTypeVersion="19" ma:contentTypeDescription="Create a new document." ma:contentTypeScope="" ma:versionID="feffda27f92f57921d57f8fc02d71e75">
  <xsd:schema xmlns:xsd="http://www.w3.org/2001/XMLSchema" xmlns:xs="http://www.w3.org/2001/XMLSchema" xmlns:p="http://schemas.microsoft.com/office/2006/metadata/properties" xmlns:ns2="bd86791f-fec8-478a-a175-b821eb6de4b3" xmlns:ns3="8ed01c2e-2424-4ebb-bd59-82f36c760e62" targetNamespace="http://schemas.microsoft.com/office/2006/metadata/properties" ma:root="true" ma:fieldsID="1c983bf961b6cceecf64ad088c3812ee" ns2:_="" ns3:_="">
    <xsd:import namespace="bd86791f-fec8-478a-a175-b821eb6de4b3"/>
    <xsd:import namespace="8ed01c2e-2424-4ebb-bd59-82f36c760e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6791f-fec8-478a-a175-b821eb6de4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2e11d8a-7ec6-4906-886d-25a2bb445a7b}" ma:internalName="TaxCatchAll" ma:showField="CatchAllData" ma:web="bd86791f-fec8-478a-a175-b821eb6de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01c2e-2424-4ebb-bd59-82f36c760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bfc8b10-938b-4e55-b4a1-aed7dcfd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d01c2e-2424-4ebb-bd59-82f36c760e62">
      <Terms xmlns="http://schemas.microsoft.com/office/infopath/2007/PartnerControls"/>
    </lcf76f155ced4ddcb4097134ff3c332f>
    <TaxCatchAll xmlns="bd86791f-fec8-478a-a175-b821eb6de4b3" xsi:nil="true"/>
  </documentManagement>
</p:properties>
</file>

<file path=customXml/itemProps1.xml><?xml version="1.0" encoding="utf-8"?>
<ds:datastoreItem xmlns:ds="http://schemas.openxmlformats.org/officeDocument/2006/customXml" ds:itemID="{3432C2AE-6789-4E90-B1C5-A0DD2FA186D6}"/>
</file>

<file path=customXml/itemProps2.xml><?xml version="1.0" encoding="utf-8"?>
<ds:datastoreItem xmlns:ds="http://schemas.openxmlformats.org/officeDocument/2006/customXml" ds:itemID="{871D9150-7EEC-4E33-A208-1EC5076CC89E}"/>
</file>

<file path=customXml/itemProps3.xml><?xml version="1.0" encoding="utf-8"?>
<ds:datastoreItem xmlns:ds="http://schemas.openxmlformats.org/officeDocument/2006/customXml" ds:itemID="{2D7F691E-00A5-478B-90E9-CAAF5A7588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7</vt:i4>
      </vt:variant>
    </vt:vector>
  </HeadingPairs>
  <TitlesOfParts>
    <vt:vector size="31" baseType="lpstr">
      <vt:lpstr>DIRECTIONS</vt:lpstr>
      <vt:lpstr>OEP RAW Data</vt:lpstr>
      <vt:lpstr>B1 Housing Units</vt:lpstr>
      <vt:lpstr>B4 Purchase Prices - State</vt:lpstr>
      <vt:lpstr>2025 ceds</vt:lpstr>
      <vt:lpstr>B5_NHA data 2010</vt:lpstr>
      <vt:lpstr>B7 Forclosure Data FOR PRiNT</vt:lpstr>
      <vt:lpstr>B5_NHA data 2013</vt:lpstr>
      <vt:lpstr>B5 Purchase Prices - Towns</vt:lpstr>
      <vt:lpstr>B5_NHA data 2012</vt:lpstr>
      <vt:lpstr>B5_NHA data 2011</vt:lpstr>
      <vt:lpstr>2012 Housing Prices for Text</vt:lpstr>
      <vt:lpstr>B7 Forclosure Data</vt:lpstr>
      <vt:lpstr>B5_NHA data 2009</vt:lpstr>
      <vt:lpstr>B5_NHA data 2008</vt:lpstr>
      <vt:lpstr>B5_NHA data 2007</vt:lpstr>
      <vt:lpstr>B5_NHA data 2006</vt:lpstr>
      <vt:lpstr>for text</vt:lpstr>
      <vt:lpstr>for text 2</vt:lpstr>
      <vt:lpstr>2011 Text Table</vt:lpstr>
      <vt:lpstr>2011 Table 6&amp;7</vt:lpstr>
      <vt:lpstr>2011-2012 Table -forclosures</vt:lpstr>
      <vt:lpstr>2011-2012 Table- home prices</vt:lpstr>
      <vt:lpstr>for 2018 text</vt:lpstr>
      <vt:lpstr>'2011 Table 6&amp;7'!Print_Area</vt:lpstr>
      <vt:lpstr>'2025 ceds'!Print_Area</vt:lpstr>
      <vt:lpstr>'B1 Housing Units'!Print_Area</vt:lpstr>
      <vt:lpstr>'B4 Purchase Prices - State'!Print_Area</vt:lpstr>
      <vt:lpstr>'B5 Purchase Prices - Towns'!Print_Area</vt:lpstr>
      <vt:lpstr>'B7 Forclosure Data'!Print_Area</vt:lpstr>
      <vt:lpstr>'B7 Forclosure Data FOR PRiNT'!Print_Area</vt:lpstr>
    </vt:vector>
  </TitlesOfParts>
  <Company>Rockingham Planning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 Sinnott</dc:creator>
  <cp:lastModifiedBy>Jennifer Kimball</cp:lastModifiedBy>
  <cp:lastPrinted>2025-04-15T14:25:28Z</cp:lastPrinted>
  <dcterms:created xsi:type="dcterms:W3CDTF">2001-06-01T20:13:56Z</dcterms:created>
  <dcterms:modified xsi:type="dcterms:W3CDTF">2026-10-28T16:36:07Z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0x010100BA7908D7B37EA14FA9D6EA4D2E432E7B</vt:lpwstr>
  </property>
</Properties>
</file>