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drawings/drawing13.xml" ContentType="application/vnd.openxmlformats-officedocument.drawingml.chartshapes+xml"/>
  <Override PartName="/xl/drawings/drawing10.xml" ContentType="application/vnd.openxmlformats-officedocument.drawingml.chartshapes+xml"/>
  <Override PartName="/xl/drawings/drawing8.xml" ContentType="application/vnd.openxmlformats-officedocument.drawingml.chartshapes+xml"/>
  <Override PartName="/xl/drawings/drawing6.xml" ContentType="application/vnd.openxmlformats-officedocument.drawingml.chartshapes+xml"/>
  <Override PartName="/xl/drawings/drawing5.xml" ContentType="application/vnd.openxmlformats-officedocument.drawingml.chartshapes+xml"/>
  <Override PartName="/xl/workbook.xml" ContentType="application/vnd.openxmlformats-officedocument.spreadsheetml.sheet.main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worksheets/sheet8.xml" ContentType="application/vnd.openxmlformats-officedocument.spreadsheetml.workshee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worksheets/sheet6.xml" ContentType="application/vnd.openxmlformats-officedocument.spreadsheetml.worksheet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worksheets/sheet5.xml" ContentType="application/vnd.openxmlformats-officedocument.spreadsheetml.worksheet+xml"/>
  <Override PartName="/xl/drawings/drawing11.xml" ContentType="application/vnd.openxmlformats-officedocument.drawing+xml"/>
  <Override PartName="/xl/charts/chart14.xml" ContentType="application/vnd.openxmlformats-officedocument.drawingml.chart+xml"/>
  <Override PartName="/xl/drawings/drawing12.xml" ContentType="application/vnd.openxmlformats-officedocument.drawing+xml"/>
  <Override PartName="/xl/charts/chart15.xml" ContentType="application/vnd.openxmlformats-officedocument.drawingml.char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nniferKimball_1/Documents/CEDS/2027 CEDS Update/2027 Data Collection/2026 Draft Tables/"/>
    </mc:Choice>
  </mc:AlternateContent>
  <xr:revisionPtr revIDLastSave="0" documentId="13_ncr:1_{EF70429E-E95B-554E-AA48-7EFB707E6B15}" xr6:coauthVersionLast="47" xr6:coauthVersionMax="47" xr10:uidLastSave="{00000000-0000-0000-0000-000000000000}"/>
  <bookViews>
    <workbookView xWindow="-35020" yWindow="380" windowWidth="27680" windowHeight="16740" tabRatio="548" activeTab="21" xr2:uid="{00000000-000D-0000-FFFF-FFFF00000000}"/>
  </bookViews>
  <sheets>
    <sheet name="DIRECTIONS" sheetId="34" state="hidden" r:id="rId1"/>
    <sheet name="OEP RAW Data" sheetId="20" state="hidden" r:id="rId2"/>
    <sheet name="B1 Housing Units" sheetId="10" state="hidden" r:id="rId3"/>
    <sheet name="B5_NHA data 2010" sheetId="33" state="hidden" r:id="rId4"/>
    <sheet name="B7 Forclosure Data FOR PRiNT" sheetId="42" state="hidden" r:id="rId5"/>
    <sheet name="B5_NHA data for 2026" sheetId="65" state="hidden" r:id="rId6"/>
    <sheet name="B5_NHA data for 2025" sheetId="63" state="hidden" r:id="rId7"/>
    <sheet name="B5_NHA data for 2024" sheetId="62" state="hidden" r:id="rId8"/>
    <sheet name="B5_NHA data 2023" sheetId="60" state="hidden" r:id="rId9"/>
    <sheet name="B5_NHA data 2022" sheetId="59" state="hidden" r:id="rId10"/>
    <sheet name="B5_NHA data 2021" sheetId="58" state="hidden" r:id="rId11"/>
    <sheet name="B5_NHA data 2020" sheetId="57" state="hidden" r:id="rId12"/>
    <sheet name="B5_NHA data 2019" sheetId="56" state="hidden" r:id="rId13"/>
    <sheet name="B5_NHA data 2018" sheetId="54" state="hidden" r:id="rId14"/>
    <sheet name="B5_NHA data 2017" sheetId="53" state="hidden" r:id="rId15"/>
    <sheet name="B5_NHA data 2016" sheetId="50" state="hidden" r:id="rId16"/>
    <sheet name="B5_NHA data 2015" sheetId="49" state="hidden" r:id="rId17"/>
    <sheet name="B5_NHA data 2014" sheetId="48" state="hidden" r:id="rId18"/>
    <sheet name="B5_NHA data 2013" sheetId="46" state="hidden" r:id="rId19"/>
    <sheet name="B5_NHA data 2012" sheetId="43" state="hidden" r:id="rId20"/>
    <sheet name="B5_NHA data 2011" sheetId="37" state="hidden" r:id="rId21"/>
    <sheet name="B5 Purchase Prices - Towns" sheetId="22" r:id="rId22"/>
    <sheet name="2014 CEDS info" sheetId="47" state="hidden" r:id="rId23"/>
    <sheet name="For 2024 CEDS" sheetId="64" state="hidden" r:id="rId24"/>
    <sheet name="For 2023 CEDS" sheetId="61" state="hidden" r:id="rId25"/>
    <sheet name="2020 CEDS info" sheetId="51" state="hidden" r:id="rId26"/>
    <sheet name="2012 Housing Prices for Text" sheetId="44" state="hidden" r:id="rId27"/>
    <sheet name="B7 Forclosure Data" sheetId="31" state="hidden" r:id="rId28"/>
    <sheet name="B5_NHA data 2009" sheetId="32" state="hidden" r:id="rId29"/>
    <sheet name="B5_NHA data 2008" sheetId="23" state="hidden" r:id="rId30"/>
    <sheet name="B5_NHA data 2007" sheetId="24" state="hidden" r:id="rId31"/>
    <sheet name="B5_NHA data 2006" sheetId="25" state="hidden" r:id="rId32"/>
    <sheet name="for text" sheetId="35" state="hidden" r:id="rId33"/>
    <sheet name="for text 2" sheetId="36" state="hidden" r:id="rId34"/>
    <sheet name="2011 Text Table" sheetId="38" state="hidden" r:id="rId35"/>
    <sheet name="2011 Table 6&amp;7" sheetId="39" state="hidden" r:id="rId36"/>
    <sheet name="2011-2012 Table -forclosures" sheetId="40" state="hidden" r:id="rId37"/>
    <sheet name="2011-2012 Table- home prices" sheetId="41" state="hidden" r:id="rId38"/>
    <sheet name="Sheet1" sheetId="52" state="hidden" r:id="rId39"/>
  </sheets>
  <externalReferences>
    <externalReference r:id="rId40"/>
    <externalReference r:id="rId41"/>
  </externalReferences>
  <definedNames>
    <definedName name="_Jen1" localSheetId="25">'B1 Housing Units'!#REF!</definedName>
    <definedName name="_Jen1" localSheetId="3">'B1 Housing Units'!#REF!</definedName>
    <definedName name="_Jen1" localSheetId="20">'B1 Housing Units'!#REF!</definedName>
    <definedName name="_Jen1" localSheetId="19">'B1 Housing Units'!#REF!</definedName>
    <definedName name="_Jen1" localSheetId="18">'B1 Housing Units'!#REF!</definedName>
    <definedName name="_Jen1" localSheetId="17">'B1 Housing Units'!#REF!</definedName>
    <definedName name="_Jen1" localSheetId="16">'B1 Housing Units'!#REF!</definedName>
    <definedName name="_Jen1" localSheetId="15">'B1 Housing Units'!#REF!</definedName>
    <definedName name="_Jen1" localSheetId="14">'B1 Housing Units'!#REF!</definedName>
    <definedName name="_Jen1" localSheetId="13">'B1 Housing Units'!#REF!</definedName>
    <definedName name="_Jen1" localSheetId="12">'B1 Housing Units'!#REF!</definedName>
    <definedName name="_Jen1" localSheetId="11">'B1 Housing Units'!#REF!</definedName>
    <definedName name="_Jen1" localSheetId="10">'B1 Housing Units'!#REF!</definedName>
    <definedName name="_Jen1" localSheetId="9">'B1 Housing Units'!#REF!</definedName>
    <definedName name="_Jen1" localSheetId="8">'B1 Housing Units'!#REF!</definedName>
    <definedName name="_Jen1" localSheetId="7">'B1 Housing Units'!#REF!</definedName>
    <definedName name="_Jen1" localSheetId="6">'B1 Housing Units'!#REF!</definedName>
    <definedName name="_Jen1" localSheetId="5">'B1 Housing Units'!#REF!</definedName>
    <definedName name="_Jen1" localSheetId="4">'B1 Housing Units'!#REF!</definedName>
    <definedName name="_Jen1">'B1 Housing Units'!#REF!</definedName>
    <definedName name="_Jen2" localSheetId="25">'B1 Housing Units'!#REF!</definedName>
    <definedName name="_Jen2" localSheetId="3">'B1 Housing Units'!#REF!</definedName>
    <definedName name="_Jen2" localSheetId="20">'B1 Housing Units'!#REF!</definedName>
    <definedName name="_Jen2" localSheetId="19">'B1 Housing Units'!#REF!</definedName>
    <definedName name="_Jen2" localSheetId="18">'B1 Housing Units'!#REF!</definedName>
    <definedName name="_Jen2" localSheetId="17">'B1 Housing Units'!#REF!</definedName>
    <definedName name="_Jen2" localSheetId="16">'B1 Housing Units'!#REF!</definedName>
    <definedName name="_Jen2" localSheetId="15">'B1 Housing Units'!#REF!</definedName>
    <definedName name="_Jen2" localSheetId="14">'B1 Housing Units'!#REF!</definedName>
    <definedName name="_Jen2" localSheetId="13">'B1 Housing Units'!#REF!</definedName>
    <definedName name="_Jen2" localSheetId="12">'B1 Housing Units'!#REF!</definedName>
    <definedName name="_Jen2" localSheetId="11">'B1 Housing Units'!#REF!</definedName>
    <definedName name="_Jen2" localSheetId="10">'B1 Housing Units'!#REF!</definedName>
    <definedName name="_Jen2" localSheetId="9">'B1 Housing Units'!#REF!</definedName>
    <definedName name="_Jen2" localSheetId="8">'B1 Housing Units'!#REF!</definedName>
    <definedName name="_Jen2" localSheetId="7">'B1 Housing Units'!#REF!</definedName>
    <definedName name="_Jen2" localSheetId="6">'B1 Housing Units'!#REF!</definedName>
    <definedName name="_Jen2" localSheetId="5">'B1 Housing Units'!#REF!</definedName>
    <definedName name="_Jen2" localSheetId="4">'B1 Housing Units'!#REF!</definedName>
    <definedName name="_Jen2">'B1 Housing Units'!#REF!</definedName>
    <definedName name="_Key1" localSheetId="25">'B1 Housing Units'!#REF!</definedName>
    <definedName name="_Key1" localSheetId="21">#REF!</definedName>
    <definedName name="_Key1" localSheetId="31">'B1 Housing Units'!#REF!</definedName>
    <definedName name="_Key1" localSheetId="30">'B1 Housing Units'!#REF!</definedName>
    <definedName name="_Key1" localSheetId="3">'B1 Housing Units'!#REF!</definedName>
    <definedName name="_Key1" localSheetId="20">'B1 Housing Units'!#REF!</definedName>
    <definedName name="_Key1" localSheetId="19">'B1 Housing Units'!#REF!</definedName>
    <definedName name="_Key1" localSheetId="18">'B1 Housing Units'!#REF!</definedName>
    <definedName name="_Key1" localSheetId="17">'B1 Housing Units'!#REF!</definedName>
    <definedName name="_Key1" localSheetId="16">'B1 Housing Units'!#REF!</definedName>
    <definedName name="_Key1" localSheetId="15">'B1 Housing Units'!#REF!</definedName>
    <definedName name="_Key1" localSheetId="14">'B1 Housing Units'!#REF!</definedName>
    <definedName name="_Key1" localSheetId="13">'B1 Housing Units'!#REF!</definedName>
    <definedName name="_Key1" localSheetId="12">'B1 Housing Units'!#REF!</definedName>
    <definedName name="_Key1" localSheetId="11">'B1 Housing Units'!#REF!</definedName>
    <definedName name="_Key1" localSheetId="10">'B1 Housing Units'!#REF!</definedName>
    <definedName name="_Key1" localSheetId="9">'B1 Housing Units'!#REF!</definedName>
    <definedName name="_Key1" localSheetId="8">'B1 Housing Units'!#REF!</definedName>
    <definedName name="_Key1" localSheetId="7">'B1 Housing Units'!#REF!</definedName>
    <definedName name="_Key1" localSheetId="6">'B1 Housing Units'!#REF!</definedName>
    <definedName name="_Key1" localSheetId="5">'B1 Housing Units'!#REF!</definedName>
    <definedName name="_Key1" localSheetId="4">'B1 Housing Units'!#REF!</definedName>
    <definedName name="_Key1">'B1 Housing Units'!#REF!</definedName>
    <definedName name="_Order1">255</definedName>
    <definedName name="_Sort" localSheetId="25">'B1 Housing Units'!#REF!</definedName>
    <definedName name="_Sort" localSheetId="21">#REF!</definedName>
    <definedName name="_Sort" localSheetId="31">'B1 Housing Units'!#REF!</definedName>
    <definedName name="_Sort" localSheetId="30">'B1 Housing Units'!#REF!</definedName>
    <definedName name="_Sort" localSheetId="3">'B1 Housing Units'!#REF!</definedName>
    <definedName name="_Sort" localSheetId="20">'B1 Housing Units'!#REF!</definedName>
    <definedName name="_Sort" localSheetId="19">'B1 Housing Units'!#REF!</definedName>
    <definedName name="_Sort" localSheetId="18">'B1 Housing Units'!#REF!</definedName>
    <definedName name="_Sort" localSheetId="17">'B1 Housing Units'!#REF!</definedName>
    <definedName name="_Sort" localSheetId="16">'B1 Housing Units'!#REF!</definedName>
    <definedName name="_Sort" localSheetId="15">'B1 Housing Units'!#REF!</definedName>
    <definedName name="_Sort" localSheetId="14">'B1 Housing Units'!#REF!</definedName>
    <definedName name="_Sort" localSheetId="13">'B1 Housing Units'!#REF!</definedName>
    <definedName name="_Sort" localSheetId="12">'B1 Housing Units'!#REF!</definedName>
    <definedName name="_Sort" localSheetId="11">'B1 Housing Units'!#REF!</definedName>
    <definedName name="_Sort" localSheetId="10">'B1 Housing Units'!#REF!</definedName>
    <definedName name="_Sort" localSheetId="9">'B1 Housing Units'!#REF!</definedName>
    <definedName name="_Sort" localSheetId="8">'B1 Housing Units'!#REF!</definedName>
    <definedName name="_Sort" localSheetId="7">'B1 Housing Units'!#REF!</definedName>
    <definedName name="_Sort" localSheetId="6">'B1 Housing Units'!#REF!</definedName>
    <definedName name="_Sort" localSheetId="5">'B1 Housing Units'!#REF!</definedName>
    <definedName name="_Sort" localSheetId="4">'B1 Housing Units'!#REF!</definedName>
    <definedName name="_Sort">'B1 Housing Units'!#REF!</definedName>
    <definedName name="alltxt" localSheetId="21">[1]ALLINFO!$A$2:$P$6382</definedName>
    <definedName name="alltxt">[1]ALLINFO!$A$2:$P$6382</definedName>
    <definedName name="d" localSheetId="25">'B1 Housing Units'!#REF!</definedName>
    <definedName name="d" localSheetId="19">'B1 Housing Units'!#REF!</definedName>
    <definedName name="d" localSheetId="18">'B1 Housing Units'!#REF!</definedName>
    <definedName name="d" localSheetId="17">'B1 Housing Units'!#REF!</definedName>
    <definedName name="d" localSheetId="16">'B1 Housing Units'!#REF!</definedName>
    <definedName name="d" localSheetId="15">'B1 Housing Units'!#REF!</definedName>
    <definedName name="d" localSheetId="14">'B1 Housing Units'!#REF!</definedName>
    <definedName name="d" localSheetId="13">'B1 Housing Units'!#REF!</definedName>
    <definedName name="d" localSheetId="12">'B1 Housing Units'!#REF!</definedName>
    <definedName name="d" localSheetId="11">'B1 Housing Units'!#REF!</definedName>
    <definedName name="d" localSheetId="10">'B1 Housing Units'!#REF!</definedName>
    <definedName name="d" localSheetId="9">'B1 Housing Units'!#REF!</definedName>
    <definedName name="d" localSheetId="8">'B1 Housing Units'!#REF!</definedName>
    <definedName name="d" localSheetId="7">'B1 Housing Units'!#REF!</definedName>
    <definedName name="d" localSheetId="6">'B1 Housing Units'!#REF!</definedName>
    <definedName name="d" localSheetId="5">'B1 Housing Units'!#REF!</definedName>
    <definedName name="d" localSheetId="4">'B1 Housing Units'!#REF!</definedName>
    <definedName name="d">'B1 Housing Units'!#REF!</definedName>
    <definedName name="_xlnm.Database" localSheetId="21">[2]DataLink!$B$12:$J$16</definedName>
    <definedName name="_xlnm.Database">[2]DataLink!$B$12:$J$16</definedName>
    <definedName name="nokey" localSheetId="25">'B1 Housing Units'!#REF!</definedName>
    <definedName name="nokey" localSheetId="21">'B1 Housing Units'!#REF!</definedName>
    <definedName name="nokey" localSheetId="31">'B1 Housing Units'!#REF!</definedName>
    <definedName name="nokey" localSheetId="30">'B1 Housing Units'!#REF!</definedName>
    <definedName name="nokey" localSheetId="3">'B1 Housing Units'!#REF!</definedName>
    <definedName name="nokey" localSheetId="20">'B1 Housing Units'!#REF!</definedName>
    <definedName name="nokey" localSheetId="19">'B1 Housing Units'!#REF!</definedName>
    <definedName name="nokey" localSheetId="18">'B1 Housing Units'!#REF!</definedName>
    <definedName name="nokey" localSheetId="17">'B1 Housing Units'!#REF!</definedName>
    <definedName name="nokey" localSheetId="16">'B1 Housing Units'!#REF!</definedName>
    <definedName name="nokey" localSheetId="15">'B1 Housing Units'!#REF!</definedName>
    <definedName name="nokey" localSheetId="14">'B1 Housing Units'!#REF!</definedName>
    <definedName name="nokey" localSheetId="13">'B1 Housing Units'!#REF!</definedName>
    <definedName name="nokey" localSheetId="12">'B1 Housing Units'!#REF!</definedName>
    <definedName name="nokey" localSheetId="11">'B1 Housing Units'!#REF!</definedName>
    <definedName name="nokey" localSheetId="10">'B1 Housing Units'!#REF!</definedName>
    <definedName name="nokey" localSheetId="9">'B1 Housing Units'!#REF!</definedName>
    <definedName name="nokey" localSheetId="8">'B1 Housing Units'!#REF!</definedName>
    <definedName name="nokey" localSheetId="7">'B1 Housing Units'!#REF!</definedName>
    <definedName name="nokey" localSheetId="6">'B1 Housing Units'!#REF!</definedName>
    <definedName name="nokey" localSheetId="5">'B1 Housing Units'!#REF!</definedName>
    <definedName name="nokey" localSheetId="4">'B1 Housing Units'!#REF!</definedName>
    <definedName name="nokey">'B1 Housing Units'!#REF!</definedName>
    <definedName name="_xlnm.Print_Area" localSheetId="35">'2011 Table 6&amp;7'!$A$1:$AZ$51</definedName>
    <definedName name="_xlnm.Print_Area" localSheetId="2">'B1 Housing Units'!$A$1:$AF$53</definedName>
    <definedName name="_xlnm.Print_Area" localSheetId="21">'B5 Purchase Prices - Towns'!$A$1:$FN$57</definedName>
    <definedName name="_xlnm.Print_Area" localSheetId="27">'B7 Forclosure Data'!$A$1:$AB$53</definedName>
    <definedName name="_xlnm.Print_Area" localSheetId="4">'B7 Forclosure Data FOR PRiNT'!$A$1:$R$55</definedName>
    <definedName name="_xlnm.Print_Titles" localSheetId="21">'B5 Purchase Prices - Towns'!$A:$A</definedName>
    <definedName name="REDC" localSheetId="25">'B1 Housing Units'!#REF!</definedName>
    <definedName name="REDC" localSheetId="16">'B1 Housing Units'!#REF!</definedName>
    <definedName name="REDC" localSheetId="15">'B1 Housing Units'!#REF!</definedName>
    <definedName name="REDC" localSheetId="14">'B1 Housing Units'!#REF!</definedName>
    <definedName name="REDC" localSheetId="13">'B1 Housing Units'!#REF!</definedName>
    <definedName name="REDC" localSheetId="12">'B1 Housing Units'!#REF!</definedName>
    <definedName name="REDC" localSheetId="11">'B1 Housing Units'!#REF!</definedName>
    <definedName name="REDC" localSheetId="10">'B1 Housing Units'!#REF!</definedName>
    <definedName name="REDC" localSheetId="9">'B1 Housing Units'!#REF!</definedName>
    <definedName name="REDC" localSheetId="8">'B1 Housing Units'!#REF!</definedName>
    <definedName name="REDC" localSheetId="7">'B1 Housing Units'!#REF!</definedName>
    <definedName name="REDC" localSheetId="6">'B1 Housing Units'!#REF!</definedName>
    <definedName name="REDC" localSheetId="5">'B1 Housing Units'!#REF!</definedName>
    <definedName name="REDC">'B1 Housing Units'!#REF!</definedName>
    <definedName name="REDC2" localSheetId="25">'B1 Housing Units'!#REF!</definedName>
    <definedName name="REDC2" localSheetId="16">'B1 Housing Units'!#REF!</definedName>
    <definedName name="REDC2" localSheetId="15">'B1 Housing Units'!#REF!</definedName>
    <definedName name="REDC2" localSheetId="14">'B1 Housing Units'!#REF!</definedName>
    <definedName name="REDC2" localSheetId="13">'B1 Housing Units'!#REF!</definedName>
    <definedName name="REDC2" localSheetId="12">'B1 Housing Units'!#REF!</definedName>
    <definedName name="REDC2" localSheetId="11">'B1 Housing Units'!#REF!</definedName>
    <definedName name="REDC2" localSheetId="10">'B1 Housing Units'!#REF!</definedName>
    <definedName name="REDC2" localSheetId="9">'B1 Housing Units'!#REF!</definedName>
    <definedName name="REDC2" localSheetId="8">'B1 Housing Units'!#REF!</definedName>
    <definedName name="REDC2" localSheetId="7">'B1 Housing Units'!#REF!</definedName>
    <definedName name="REDC2" localSheetId="6">'B1 Housing Units'!#REF!</definedName>
    <definedName name="REDC2" localSheetId="5">'B1 Housing Units'!#REF!</definedName>
    <definedName name="REDC2">'B1 Housing Units'!#REF!</definedName>
    <definedName name="test" localSheetId="25">#REF!</definedName>
    <definedName name="test" localSheetId="21">#REF!</definedName>
    <definedName name="test" localSheetId="31">#REF!</definedName>
    <definedName name="test" localSheetId="30">#REF!</definedName>
    <definedName name="test" localSheetId="3">#REF!</definedName>
    <definedName name="test" localSheetId="20">#REF!</definedName>
    <definedName name="test" localSheetId="19">#REF!</definedName>
    <definedName name="test" localSheetId="18">#REF!</definedName>
    <definedName name="test" localSheetId="17">#REF!</definedName>
    <definedName name="test" localSheetId="16">#REF!</definedName>
    <definedName name="test" localSheetId="15">#REF!</definedName>
    <definedName name="test" localSheetId="14">#REF!</definedName>
    <definedName name="test" localSheetId="13">#REF!</definedName>
    <definedName name="test" localSheetId="12">#REF!</definedName>
    <definedName name="test" localSheetId="11">#REF!</definedName>
    <definedName name="test" localSheetId="10">#REF!</definedName>
    <definedName name="test" localSheetId="9">#REF!</definedName>
    <definedName name="test" localSheetId="8">#REF!</definedName>
    <definedName name="test" localSheetId="7">#REF!</definedName>
    <definedName name="test" localSheetId="6">#REF!</definedName>
    <definedName name="test" localSheetId="5">#REF!</definedName>
    <definedName name="test" localSheetId="4">#REF!</definedName>
    <definedName name="test">#REF!</definedName>
    <definedName name="update" localSheetId="25">#REF!,#REF!,#REF!,#REF!,#REF!</definedName>
    <definedName name="update" localSheetId="21">#REF!,#REF!,#REF!,#REF!,#REF!</definedName>
    <definedName name="update" localSheetId="31">#REF!,#REF!,#REF!,#REF!,#REF!</definedName>
    <definedName name="update" localSheetId="30">#REF!,#REF!,#REF!,#REF!,#REF!</definedName>
    <definedName name="update" localSheetId="3">#REF!,#REF!,#REF!,#REF!,#REF!</definedName>
    <definedName name="update" localSheetId="20">#REF!,#REF!,#REF!,#REF!,#REF!</definedName>
    <definedName name="update" localSheetId="19">#REF!,#REF!,#REF!,#REF!,#REF!</definedName>
    <definedName name="update" localSheetId="18">#REF!,#REF!,#REF!,#REF!,#REF!</definedName>
    <definedName name="update" localSheetId="17">#REF!,#REF!,#REF!,#REF!,#REF!</definedName>
    <definedName name="update" localSheetId="16">#REF!,#REF!,#REF!,#REF!,#REF!</definedName>
    <definedName name="update" localSheetId="15">#REF!,#REF!,#REF!,#REF!,#REF!</definedName>
    <definedName name="update" localSheetId="14">#REF!,#REF!,#REF!,#REF!,#REF!</definedName>
    <definedName name="update" localSheetId="13">#REF!,#REF!,#REF!,#REF!,#REF!</definedName>
    <definedName name="update" localSheetId="12">#REF!,#REF!,#REF!,#REF!,#REF!</definedName>
    <definedName name="update" localSheetId="11">#REF!,#REF!,#REF!,#REF!,#REF!</definedName>
    <definedName name="update" localSheetId="10">#REF!,#REF!,#REF!,#REF!,#REF!</definedName>
    <definedName name="update" localSheetId="9">#REF!,#REF!,#REF!,#REF!,#REF!</definedName>
    <definedName name="update" localSheetId="8">#REF!,#REF!,#REF!,#REF!,#REF!</definedName>
    <definedName name="update" localSheetId="7">#REF!,#REF!,#REF!,#REF!,#REF!</definedName>
    <definedName name="update" localSheetId="6">#REF!,#REF!,#REF!,#REF!,#REF!</definedName>
    <definedName name="update" localSheetId="5">#REF!,#REF!,#REF!,#REF!,#REF!</definedName>
    <definedName name="update" localSheetId="4">#REF!,#REF!,#REF!,#REF!,#REF!</definedName>
    <definedName name="update">#REF!,#REF!,#REF!,#REF!,#REF!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J41" i="22" l="1"/>
  <c r="FK41" i="22"/>
  <c r="FJ23" i="22"/>
  <c r="FK23" i="22"/>
  <c r="FI23" i="22"/>
  <c r="FH23" i="22" s="1"/>
  <c r="FK51" i="22"/>
  <c r="FJ51" i="22" s="1"/>
  <c r="FI51" i="22"/>
  <c r="FH51" i="22"/>
  <c r="FI41" i="22"/>
  <c r="FH41" i="22" s="1"/>
  <c r="FM41" i="22" s="1"/>
  <c r="FL8" i="22"/>
  <c r="FM8" i="22"/>
  <c r="FN8" i="22"/>
  <c r="FL9" i="22"/>
  <c r="FM9" i="22"/>
  <c r="FN9" i="22"/>
  <c r="FL10" i="22"/>
  <c r="FM10" i="22"/>
  <c r="FN10" i="22"/>
  <c r="FL11" i="22"/>
  <c r="FM11" i="22"/>
  <c r="FL12" i="22"/>
  <c r="FM12" i="22"/>
  <c r="FL13" i="22"/>
  <c r="FM13" i="22"/>
  <c r="FN13" i="22"/>
  <c r="FL14" i="22"/>
  <c r="FM14" i="22"/>
  <c r="FL15" i="22"/>
  <c r="FM15" i="22"/>
  <c r="FL16" i="22"/>
  <c r="FM16" i="22"/>
  <c r="FN16" i="22"/>
  <c r="FL17" i="22"/>
  <c r="FM17" i="22"/>
  <c r="FN17" i="22"/>
  <c r="FL18" i="22"/>
  <c r="FM18" i="22"/>
  <c r="FN18" i="22"/>
  <c r="FL19" i="22"/>
  <c r="FM19" i="22"/>
  <c r="FN19" i="22"/>
  <c r="FL20" i="22"/>
  <c r="FM20" i="22"/>
  <c r="FN20" i="22"/>
  <c r="FL21" i="22"/>
  <c r="FM21" i="22"/>
  <c r="FL22" i="22"/>
  <c r="FM22" i="22"/>
  <c r="FN22" i="22"/>
  <c r="FL24" i="22"/>
  <c r="FM24" i="22"/>
  <c r="FL25" i="22"/>
  <c r="FM25" i="22"/>
  <c r="FN25" i="22"/>
  <c r="FL26" i="22"/>
  <c r="FM26" i="22"/>
  <c r="FN26" i="22"/>
  <c r="FL27" i="22"/>
  <c r="FM27" i="22"/>
  <c r="FN27" i="22"/>
  <c r="FL28" i="22"/>
  <c r="FM28" i="22"/>
  <c r="FN28" i="22"/>
  <c r="FL29" i="22"/>
  <c r="FM29" i="22"/>
  <c r="FN29" i="22"/>
  <c r="FL30" i="22"/>
  <c r="FM30" i="22"/>
  <c r="FN30" i="22"/>
  <c r="FL31" i="22"/>
  <c r="FM31" i="22"/>
  <c r="FN31" i="22"/>
  <c r="FL32" i="22"/>
  <c r="FM32" i="22"/>
  <c r="FN32" i="22"/>
  <c r="FL33" i="22"/>
  <c r="FM33" i="22"/>
  <c r="FN33" i="22"/>
  <c r="FL34" i="22"/>
  <c r="FM34" i="22"/>
  <c r="FN34" i="22"/>
  <c r="FL35" i="22"/>
  <c r="FM35" i="22"/>
  <c r="FL36" i="22"/>
  <c r="FM36" i="22"/>
  <c r="FN36" i="22"/>
  <c r="FL37" i="22"/>
  <c r="FM37" i="22"/>
  <c r="FN37" i="22"/>
  <c r="FL38" i="22"/>
  <c r="FM38" i="22"/>
  <c r="FN38" i="22"/>
  <c r="FL39" i="22"/>
  <c r="FM39" i="22"/>
  <c r="FN39" i="22"/>
  <c r="FL40" i="22"/>
  <c r="FM40" i="22"/>
  <c r="FN40" i="22"/>
  <c r="FL42" i="22"/>
  <c r="FM42" i="22"/>
  <c r="FN42" i="22"/>
  <c r="FL43" i="22"/>
  <c r="FM43" i="22"/>
  <c r="FN43" i="22"/>
  <c r="FL44" i="22"/>
  <c r="FM44" i="22"/>
  <c r="FN44" i="22"/>
  <c r="FL45" i="22"/>
  <c r="FM45" i="22"/>
  <c r="FN45" i="22"/>
  <c r="FL46" i="22"/>
  <c r="FM46" i="22"/>
  <c r="FN46" i="22"/>
  <c r="FL47" i="22"/>
  <c r="FM47" i="22"/>
  <c r="FN47" i="22"/>
  <c r="FL48" i="22"/>
  <c r="FM48" i="22"/>
  <c r="FN48" i="22"/>
  <c r="FL49" i="22"/>
  <c r="FM49" i="22"/>
  <c r="FN49" i="22"/>
  <c r="FL50" i="22"/>
  <c r="FM50" i="22"/>
  <c r="FL53" i="22"/>
  <c r="FM53" i="22"/>
  <c r="FN53" i="22"/>
  <c r="FL54" i="22"/>
  <c r="FM54" i="22"/>
  <c r="FN54" i="22"/>
  <c r="FL55" i="22"/>
  <c r="FM55" i="22"/>
  <c r="FN55" i="22"/>
  <c r="FN7" i="22"/>
  <c r="FM7" i="22"/>
  <c r="FL7" i="22"/>
  <c r="FM51" i="22"/>
  <c r="FG51" i="22"/>
  <c r="FF51" i="22" s="1"/>
  <c r="FL51" i="22" s="1"/>
  <c r="FG41" i="22"/>
  <c r="FF41" i="22" s="1"/>
  <c r="FL41" i="22" s="1"/>
  <c r="FG23" i="22"/>
  <c r="FE51" i="22"/>
  <c r="FD51" i="22" s="1"/>
  <c r="FC51" i="22"/>
  <c r="FB51" i="22" s="1"/>
  <c r="FA51" i="22"/>
  <c r="EZ51" i="22" s="1"/>
  <c r="FE41" i="22"/>
  <c r="FD41" i="22" s="1"/>
  <c r="FC41" i="22"/>
  <c r="FB41" i="22" s="1"/>
  <c r="FA41" i="22"/>
  <c r="EZ41" i="22" s="1"/>
  <c r="FC23" i="22"/>
  <c r="FB23" i="22" s="1"/>
  <c r="FA23" i="22"/>
  <c r="EZ23" i="22" s="1"/>
  <c r="FE23" i="22"/>
  <c r="F51" i="65"/>
  <c r="F52" i="65" s="1"/>
  <c r="D51" i="65"/>
  <c r="E51" i="65" s="1"/>
  <c r="B51" i="65"/>
  <c r="C51" i="65" s="1"/>
  <c r="F41" i="65"/>
  <c r="G41" i="65" s="1"/>
  <c r="D41" i="65"/>
  <c r="D52" i="65" s="1"/>
  <c r="B41" i="65"/>
  <c r="C41" i="65" s="1"/>
  <c r="F23" i="65"/>
  <c r="G23" i="65" s="1"/>
  <c r="D23" i="65"/>
  <c r="E23" i="65" s="1"/>
  <c r="B23" i="65"/>
  <c r="B52" i="65" s="1"/>
  <c r="EW23" i="22"/>
  <c r="EV23" i="22" s="1"/>
  <c r="EU23" i="22"/>
  <c r="ET23" i="22" s="1"/>
  <c r="EW41" i="22"/>
  <c r="EV41" i="22" s="1"/>
  <c r="EU41" i="22"/>
  <c r="EY51" i="22"/>
  <c r="EX51" i="22" s="1"/>
  <c r="EW51" i="22"/>
  <c r="EV51" i="22" s="1"/>
  <c r="EU51" i="22"/>
  <c r="ET51" i="22" s="1"/>
  <c r="F51" i="63"/>
  <c r="F52" i="63" s="1"/>
  <c r="D51" i="63"/>
  <c r="E51" i="63" s="1"/>
  <c r="C51" i="63"/>
  <c r="B51" i="63"/>
  <c r="B52" i="63" s="1"/>
  <c r="F41" i="63"/>
  <c r="G41" i="63" s="1"/>
  <c r="D41" i="63"/>
  <c r="E41" i="63" s="1"/>
  <c r="B41" i="63"/>
  <c r="C41" i="63" s="1"/>
  <c r="G23" i="63"/>
  <c r="F23" i="63"/>
  <c r="D23" i="63"/>
  <c r="E23" i="63" s="1"/>
  <c r="C23" i="63"/>
  <c r="B23" i="63"/>
  <c r="FN41" i="22" l="1"/>
  <c r="FN50" i="22"/>
  <c r="FN51" i="22"/>
  <c r="FI52" i="22"/>
  <c r="FK52" i="22"/>
  <c r="FN23" i="22"/>
  <c r="FG52" i="22"/>
  <c r="FF23" i="22"/>
  <c r="FL23" i="22" s="1"/>
  <c r="FC52" i="22"/>
  <c r="FB52" i="22" s="1"/>
  <c r="FE52" i="22"/>
  <c r="FD23" i="22"/>
  <c r="FA52" i="22"/>
  <c r="EZ52" i="22" s="1"/>
  <c r="C23" i="65"/>
  <c r="C52" i="65" s="1"/>
  <c r="G51" i="65"/>
  <c r="G52" i="65" s="1"/>
  <c r="E41" i="65"/>
  <c r="E52" i="65" s="1"/>
  <c r="EU52" i="22"/>
  <c r="EW52" i="22"/>
  <c r="EV52" i="22" s="1"/>
  <c r="ET41" i="22"/>
  <c r="C52" i="63"/>
  <c r="G51" i="63"/>
  <c r="G52" i="63" s="1"/>
  <c r="D52" i="63"/>
  <c r="E52" i="63" s="1"/>
  <c r="FM23" i="22" l="1"/>
  <c r="FH52" i="22"/>
  <c r="FM52" i="22" s="1"/>
  <c r="FF52" i="22"/>
  <c r="FL52" i="22" s="1"/>
  <c r="FJ52" i="22"/>
  <c r="FN52" i="22" s="1"/>
  <c r="FD52" i="22"/>
  <c r="ET52" i="22"/>
  <c r="EY11" i="22" l="1"/>
  <c r="EY12" i="22"/>
  <c r="EY13" i="22"/>
  <c r="EY14" i="22"/>
  <c r="EY15" i="22"/>
  <c r="EY17" i="22"/>
  <c r="EY21" i="22"/>
  <c r="EY22" i="22"/>
  <c r="EY35" i="22"/>
  <c r="EY41" i="22" s="1"/>
  <c r="F52" i="62"/>
  <c r="F51" i="62"/>
  <c r="G51" i="62" s="1"/>
  <c r="D51" i="62"/>
  <c r="D52" i="62" s="1"/>
  <c r="B51" i="62"/>
  <c r="C51" i="62" s="1"/>
  <c r="F41" i="62"/>
  <c r="G41" i="62" s="1"/>
  <c r="D41" i="62"/>
  <c r="E41" i="62" s="1"/>
  <c r="B41" i="62"/>
  <c r="C41" i="62" s="1"/>
  <c r="F23" i="62"/>
  <c r="G23" i="62" s="1"/>
  <c r="D23" i="62"/>
  <c r="E23" i="62" s="1"/>
  <c r="B23" i="62"/>
  <c r="C23" i="62" s="1"/>
  <c r="EY23" i="22" l="1"/>
  <c r="EX23" i="22" s="1"/>
  <c r="EX41" i="22"/>
  <c r="G52" i="62"/>
  <c r="E51" i="62"/>
  <c r="E52" i="62" s="1"/>
  <c r="B52" i="62"/>
  <c r="C52" i="62" s="1"/>
  <c r="F51" i="60"/>
  <c r="F52" i="60" s="1"/>
  <c r="E51" i="60"/>
  <c r="D51" i="60"/>
  <c r="D52" i="60" s="1"/>
  <c r="B51" i="60"/>
  <c r="C51" i="60" s="1"/>
  <c r="F41" i="60"/>
  <c r="G41" i="60" s="1"/>
  <c r="D41" i="60"/>
  <c r="E41" i="60" s="1"/>
  <c r="C41" i="60"/>
  <c r="B41" i="60"/>
  <c r="F23" i="60"/>
  <c r="G23" i="60" s="1"/>
  <c r="D23" i="60"/>
  <c r="E23" i="60" s="1"/>
  <c r="B23" i="60"/>
  <c r="B52" i="60" s="1"/>
  <c r="EN8" i="22"/>
  <c r="EO8" i="22"/>
  <c r="EP8" i="22"/>
  <c r="EQ8" i="22"/>
  <c r="ER8" i="22"/>
  <c r="ES8" i="22"/>
  <c r="EN9" i="22"/>
  <c r="EO9" i="22"/>
  <c r="EP9" i="22"/>
  <c r="EQ9" i="22"/>
  <c r="ER9" i="22"/>
  <c r="ES9" i="22"/>
  <c r="EN10" i="22"/>
  <c r="EO10" i="22"/>
  <c r="EP10" i="22"/>
  <c r="EQ10" i="22"/>
  <c r="ER10" i="22"/>
  <c r="ES10" i="22"/>
  <c r="EN11" i="22"/>
  <c r="EO11" i="22"/>
  <c r="EP11" i="22"/>
  <c r="EQ11" i="22"/>
  <c r="ES11" i="22"/>
  <c r="EN12" i="22"/>
  <c r="EO12" i="22"/>
  <c r="EP12" i="22"/>
  <c r="EQ12" i="22"/>
  <c r="ES12" i="22"/>
  <c r="EN13" i="22"/>
  <c r="EO13" i="22"/>
  <c r="EP13" i="22"/>
  <c r="EQ13" i="22"/>
  <c r="ES13" i="22"/>
  <c r="EN14" i="22"/>
  <c r="EO14" i="22"/>
  <c r="EP14" i="22"/>
  <c r="EQ14" i="22"/>
  <c r="ES14" i="22"/>
  <c r="EN15" i="22"/>
  <c r="EO15" i="22"/>
  <c r="EP15" i="22"/>
  <c r="EQ15" i="22"/>
  <c r="ER15" i="22"/>
  <c r="ES15" i="22"/>
  <c r="EN16" i="22"/>
  <c r="EO16" i="22"/>
  <c r="EP16" i="22"/>
  <c r="EQ16" i="22"/>
  <c r="ER16" i="22"/>
  <c r="ES16" i="22"/>
  <c r="EN17" i="22"/>
  <c r="EO17" i="22"/>
  <c r="EP17" i="22"/>
  <c r="EQ17" i="22"/>
  <c r="ES17" i="22"/>
  <c r="EN18" i="22"/>
  <c r="EO18" i="22"/>
  <c r="EP18" i="22"/>
  <c r="EQ18" i="22"/>
  <c r="ER18" i="22"/>
  <c r="ES18" i="22"/>
  <c r="EN19" i="22"/>
  <c r="EO19" i="22"/>
  <c r="EP19" i="22"/>
  <c r="EQ19" i="22"/>
  <c r="ER19" i="22"/>
  <c r="ES19" i="22"/>
  <c r="EN20" i="22"/>
  <c r="EO20" i="22"/>
  <c r="EP20" i="22"/>
  <c r="EQ20" i="22"/>
  <c r="ER20" i="22"/>
  <c r="ES20" i="22"/>
  <c r="EN21" i="22"/>
  <c r="EO21" i="22"/>
  <c r="EP21" i="22"/>
  <c r="EQ21" i="22"/>
  <c r="ES21" i="22"/>
  <c r="EN22" i="22"/>
  <c r="EO22" i="22"/>
  <c r="EP22" i="22"/>
  <c r="EQ22" i="22"/>
  <c r="ER22" i="22"/>
  <c r="ES22" i="22"/>
  <c r="EN24" i="22"/>
  <c r="EO24" i="22"/>
  <c r="EP24" i="22"/>
  <c r="EQ24" i="22"/>
  <c r="ER24" i="22"/>
  <c r="ES24" i="22"/>
  <c r="EN25" i="22"/>
  <c r="EO25" i="22"/>
  <c r="EP25" i="22"/>
  <c r="EQ25" i="22"/>
  <c r="ER25" i="22"/>
  <c r="ES25" i="22"/>
  <c r="EN26" i="22"/>
  <c r="EO26" i="22"/>
  <c r="EP26" i="22"/>
  <c r="EQ26" i="22"/>
  <c r="ER26" i="22"/>
  <c r="ES26" i="22"/>
  <c r="EN27" i="22"/>
  <c r="EO27" i="22"/>
  <c r="EP27" i="22"/>
  <c r="EQ27" i="22"/>
  <c r="ES27" i="22"/>
  <c r="EN28" i="22"/>
  <c r="EO28" i="22"/>
  <c r="EP28" i="22"/>
  <c r="EQ28" i="22"/>
  <c r="ER28" i="22"/>
  <c r="ES28" i="22"/>
  <c r="EN29" i="22"/>
  <c r="EO29" i="22"/>
  <c r="EP29" i="22"/>
  <c r="EQ29" i="22"/>
  <c r="ER29" i="22"/>
  <c r="ES29" i="22"/>
  <c r="EN30" i="22"/>
  <c r="EO30" i="22"/>
  <c r="EP30" i="22"/>
  <c r="EQ30" i="22"/>
  <c r="ER30" i="22"/>
  <c r="ES30" i="22"/>
  <c r="EN31" i="22"/>
  <c r="EO31" i="22"/>
  <c r="EP31" i="22"/>
  <c r="EQ31" i="22"/>
  <c r="ER31" i="22"/>
  <c r="ES31" i="22"/>
  <c r="EN32" i="22"/>
  <c r="EO32" i="22"/>
  <c r="EP32" i="22"/>
  <c r="EQ32" i="22"/>
  <c r="ER32" i="22"/>
  <c r="ES32" i="22"/>
  <c r="EN33" i="22"/>
  <c r="EO33" i="22"/>
  <c r="EP33" i="22"/>
  <c r="EQ33" i="22"/>
  <c r="ER33" i="22"/>
  <c r="ES33" i="22"/>
  <c r="EN34" i="22"/>
  <c r="EO34" i="22"/>
  <c r="EP34" i="22"/>
  <c r="EQ34" i="22"/>
  <c r="ES34" i="22"/>
  <c r="EN35" i="22"/>
  <c r="EO35" i="22"/>
  <c r="EP35" i="22"/>
  <c r="EQ35" i="22"/>
  <c r="ES35" i="22"/>
  <c r="EN36" i="22"/>
  <c r="EO36" i="22"/>
  <c r="EP36" i="22"/>
  <c r="EQ36" i="22"/>
  <c r="ES36" i="22"/>
  <c r="EN37" i="22"/>
  <c r="EO37" i="22"/>
  <c r="EP37" i="22"/>
  <c r="EQ37" i="22"/>
  <c r="ER37" i="22"/>
  <c r="ES37" i="22"/>
  <c r="EN38" i="22"/>
  <c r="EO38" i="22"/>
  <c r="EP38" i="22"/>
  <c r="EQ38" i="22"/>
  <c r="ER38" i="22"/>
  <c r="ES38" i="22"/>
  <c r="EN39" i="22"/>
  <c r="EO39" i="22"/>
  <c r="EP39" i="22"/>
  <c r="EQ39" i="22"/>
  <c r="ER39" i="22"/>
  <c r="ES39" i="22"/>
  <c r="EN40" i="22"/>
  <c r="EO40" i="22"/>
  <c r="EP40" i="22"/>
  <c r="EQ40" i="22"/>
  <c r="ER40" i="22"/>
  <c r="ES40" i="22"/>
  <c r="EN42" i="22"/>
  <c r="EO42" i="22"/>
  <c r="EP42" i="22"/>
  <c r="EQ42" i="22"/>
  <c r="ES42" i="22"/>
  <c r="EN43" i="22"/>
  <c r="EO43" i="22"/>
  <c r="EP43" i="22"/>
  <c r="EQ43" i="22"/>
  <c r="ER43" i="22"/>
  <c r="ES43" i="22"/>
  <c r="EN44" i="22"/>
  <c r="EO44" i="22"/>
  <c r="EP44" i="22"/>
  <c r="EQ44" i="22"/>
  <c r="ES44" i="22"/>
  <c r="EN45" i="22"/>
  <c r="EO45" i="22"/>
  <c r="EP45" i="22"/>
  <c r="EQ45" i="22"/>
  <c r="ER45" i="22"/>
  <c r="ES45" i="22"/>
  <c r="EN46" i="22"/>
  <c r="EO46" i="22"/>
  <c r="EP46" i="22"/>
  <c r="EQ46" i="22"/>
  <c r="ER46" i="22"/>
  <c r="ES46" i="22"/>
  <c r="EN47" i="22"/>
  <c r="EO47" i="22"/>
  <c r="EP47" i="22"/>
  <c r="EQ47" i="22"/>
  <c r="ER47" i="22"/>
  <c r="ES47" i="22"/>
  <c r="EN48" i="22"/>
  <c r="EO48" i="22"/>
  <c r="EP48" i="22"/>
  <c r="EQ48" i="22"/>
  <c r="ER48" i="22"/>
  <c r="ES48" i="22"/>
  <c r="EN49" i="22"/>
  <c r="EO49" i="22"/>
  <c r="EP49" i="22"/>
  <c r="EQ49" i="22"/>
  <c r="ER49" i="22"/>
  <c r="ES49" i="22"/>
  <c r="EN50" i="22"/>
  <c r="EO50" i="22"/>
  <c r="EP50" i="22"/>
  <c r="EQ50" i="22"/>
  <c r="ER50" i="22"/>
  <c r="ES50" i="22"/>
  <c r="EN53" i="22"/>
  <c r="EO53" i="22"/>
  <c r="EP53" i="22"/>
  <c r="EQ53" i="22"/>
  <c r="ER53" i="22"/>
  <c r="ES53" i="22"/>
  <c r="EN54" i="22"/>
  <c r="EO54" i="22"/>
  <c r="EP54" i="22"/>
  <c r="EQ54" i="22"/>
  <c r="ER54" i="22"/>
  <c r="ES54" i="22"/>
  <c r="EN55" i="22"/>
  <c r="EO55" i="22"/>
  <c r="EP55" i="22"/>
  <c r="EQ55" i="22"/>
  <c r="ER55" i="22"/>
  <c r="ES55" i="22"/>
  <c r="ES7" i="22"/>
  <c r="EQ7" i="22"/>
  <c r="EP7" i="22"/>
  <c r="EO7" i="22"/>
  <c r="EN7" i="22"/>
  <c r="EH8" i="22"/>
  <c r="EI8" i="22"/>
  <c r="EJ8" i="22"/>
  <c r="EK8" i="22"/>
  <c r="EL8" i="22"/>
  <c r="EM8" i="22"/>
  <c r="EH9" i="22"/>
  <c r="EI9" i="22"/>
  <c r="EJ9" i="22"/>
  <c r="EK9" i="22"/>
  <c r="EL9" i="22"/>
  <c r="EM9" i="22"/>
  <c r="EH10" i="22"/>
  <c r="EI10" i="22"/>
  <c r="EJ10" i="22"/>
  <c r="EK10" i="22"/>
  <c r="EL10" i="22"/>
  <c r="EM10" i="22"/>
  <c r="EH11" i="22"/>
  <c r="EI11" i="22"/>
  <c r="EJ11" i="22"/>
  <c r="EK11" i="22"/>
  <c r="EM11" i="22"/>
  <c r="EH12" i="22"/>
  <c r="EI12" i="22"/>
  <c r="EJ12" i="22"/>
  <c r="EK12" i="22"/>
  <c r="EL12" i="22"/>
  <c r="EM12" i="22"/>
  <c r="EH13" i="22"/>
  <c r="EI13" i="22"/>
  <c r="EJ13" i="22"/>
  <c r="EK13" i="22"/>
  <c r="EM13" i="22"/>
  <c r="EH14" i="22"/>
  <c r="EI14" i="22"/>
  <c r="EJ14" i="22"/>
  <c r="EK14" i="22"/>
  <c r="EL14" i="22"/>
  <c r="EM14" i="22"/>
  <c r="EH15" i="22"/>
  <c r="EI15" i="22"/>
  <c r="EJ15" i="22"/>
  <c r="EK15" i="22"/>
  <c r="EM15" i="22"/>
  <c r="EH16" i="22"/>
  <c r="EI16" i="22"/>
  <c r="EJ16" i="22"/>
  <c r="EK16" i="22"/>
  <c r="EL16" i="22"/>
  <c r="EM16" i="22"/>
  <c r="EH17" i="22"/>
  <c r="EI17" i="22"/>
  <c r="EJ17" i="22"/>
  <c r="EK17" i="22"/>
  <c r="EM17" i="22"/>
  <c r="EH18" i="22"/>
  <c r="EI18" i="22"/>
  <c r="EJ18" i="22"/>
  <c r="EK18" i="22"/>
  <c r="EL18" i="22"/>
  <c r="EM18" i="22"/>
  <c r="EH19" i="22"/>
  <c r="EI19" i="22"/>
  <c r="EJ19" i="22"/>
  <c r="EK19" i="22"/>
  <c r="EL19" i="22"/>
  <c r="EM19" i="22"/>
  <c r="EH20" i="22"/>
  <c r="EI20" i="22"/>
  <c r="EJ20" i="22"/>
  <c r="EK20" i="22"/>
  <c r="EL20" i="22"/>
  <c r="EM20" i="22"/>
  <c r="EH21" i="22"/>
  <c r="EI21" i="22"/>
  <c r="EJ21" i="22"/>
  <c r="EK21" i="22"/>
  <c r="EM21" i="22"/>
  <c r="EH22" i="22"/>
  <c r="EI22" i="22"/>
  <c r="EJ22" i="22"/>
  <c r="EK22" i="22"/>
  <c r="EL22" i="22"/>
  <c r="EM22" i="22"/>
  <c r="EH24" i="22"/>
  <c r="EI24" i="22"/>
  <c r="EJ24" i="22"/>
  <c r="EK24" i="22"/>
  <c r="EL24" i="22"/>
  <c r="EM24" i="22"/>
  <c r="EH25" i="22"/>
  <c r="EI25" i="22"/>
  <c r="EJ25" i="22"/>
  <c r="EK25" i="22"/>
  <c r="EL25" i="22"/>
  <c r="EM25" i="22"/>
  <c r="EH26" i="22"/>
  <c r="EI26" i="22"/>
  <c r="EJ26" i="22"/>
  <c r="EK26" i="22"/>
  <c r="EL26" i="22"/>
  <c r="EM26" i="22"/>
  <c r="EH27" i="22"/>
  <c r="EI27" i="22"/>
  <c r="EJ27" i="22"/>
  <c r="EK27" i="22"/>
  <c r="EM27" i="22"/>
  <c r="EH28" i="22"/>
  <c r="EI28" i="22"/>
  <c r="EJ28" i="22"/>
  <c r="EK28" i="22"/>
  <c r="EM28" i="22"/>
  <c r="EH29" i="22"/>
  <c r="EI29" i="22"/>
  <c r="EJ29" i="22"/>
  <c r="EK29" i="22"/>
  <c r="EL29" i="22"/>
  <c r="EM29" i="22"/>
  <c r="EH30" i="22"/>
  <c r="EI30" i="22"/>
  <c r="EJ30" i="22"/>
  <c r="EK30" i="22"/>
  <c r="EM30" i="22"/>
  <c r="EH31" i="22"/>
  <c r="EI31" i="22"/>
  <c r="EJ31" i="22"/>
  <c r="EK31" i="22"/>
  <c r="EL31" i="22"/>
  <c r="EM31" i="22"/>
  <c r="EH32" i="22"/>
  <c r="EI32" i="22"/>
  <c r="EJ32" i="22"/>
  <c r="EK32" i="22"/>
  <c r="EL32" i="22"/>
  <c r="EM32" i="22"/>
  <c r="EH33" i="22"/>
  <c r="EI33" i="22"/>
  <c r="EJ33" i="22"/>
  <c r="EK33" i="22"/>
  <c r="EM33" i="22"/>
  <c r="EH34" i="22"/>
  <c r="EI34" i="22"/>
  <c r="EJ34" i="22"/>
  <c r="EK34" i="22"/>
  <c r="EM34" i="22"/>
  <c r="EH35" i="22"/>
  <c r="EI35" i="22"/>
  <c r="EJ35" i="22"/>
  <c r="EK35" i="22"/>
  <c r="EM35" i="22"/>
  <c r="EH36" i="22"/>
  <c r="EI36" i="22"/>
  <c r="EJ36" i="22"/>
  <c r="EK36" i="22"/>
  <c r="EM36" i="22"/>
  <c r="EH37" i="22"/>
  <c r="EI37" i="22"/>
  <c r="EJ37" i="22"/>
  <c r="EK37" i="22"/>
  <c r="EL37" i="22"/>
  <c r="EM37" i="22"/>
  <c r="EH38" i="22"/>
  <c r="EI38" i="22"/>
  <c r="EJ38" i="22"/>
  <c r="EK38" i="22"/>
  <c r="EM38" i="22"/>
  <c r="EH39" i="22"/>
  <c r="EI39" i="22"/>
  <c r="EJ39" i="22"/>
  <c r="EK39" i="22"/>
  <c r="EL39" i="22"/>
  <c r="EM39" i="22"/>
  <c r="EH40" i="22"/>
  <c r="EI40" i="22"/>
  <c r="EJ40" i="22"/>
  <c r="EK40" i="22"/>
  <c r="EL40" i="22"/>
  <c r="EM40" i="22"/>
  <c r="EH42" i="22"/>
  <c r="EI42" i="22"/>
  <c r="EJ42" i="22"/>
  <c r="EK42" i="22"/>
  <c r="EL42" i="22"/>
  <c r="EM42" i="22"/>
  <c r="EH43" i="22"/>
  <c r="EI43" i="22"/>
  <c r="EJ43" i="22"/>
  <c r="EK43" i="22"/>
  <c r="EL43" i="22"/>
  <c r="EM43" i="22"/>
  <c r="EH44" i="22"/>
  <c r="EI44" i="22"/>
  <c r="EJ44" i="22"/>
  <c r="EK44" i="22"/>
  <c r="EL44" i="22"/>
  <c r="EM44" i="22"/>
  <c r="EH45" i="22"/>
  <c r="EI45" i="22"/>
  <c r="EJ45" i="22"/>
  <c r="EK45" i="22"/>
  <c r="EL45" i="22"/>
  <c r="EM45" i="22"/>
  <c r="EH46" i="22"/>
  <c r="EI46" i="22"/>
  <c r="EJ46" i="22"/>
  <c r="EK46" i="22"/>
  <c r="EL46" i="22"/>
  <c r="EM46" i="22"/>
  <c r="EH47" i="22"/>
  <c r="EI47" i="22"/>
  <c r="EJ47" i="22"/>
  <c r="EK47" i="22"/>
  <c r="EL47" i="22"/>
  <c r="EM47" i="22"/>
  <c r="EH48" i="22"/>
  <c r="EI48" i="22"/>
  <c r="EJ48" i="22"/>
  <c r="EK48" i="22"/>
  <c r="EL48" i="22"/>
  <c r="EM48" i="22"/>
  <c r="EH49" i="22"/>
  <c r="EI49" i="22"/>
  <c r="EJ49" i="22"/>
  <c r="EK49" i="22"/>
  <c r="EL49" i="22"/>
  <c r="EM49" i="22"/>
  <c r="EH50" i="22"/>
  <c r="EI50" i="22"/>
  <c r="EJ50" i="22"/>
  <c r="EK50" i="22"/>
  <c r="EL50" i="22"/>
  <c r="EM50" i="22"/>
  <c r="EH53" i="22"/>
  <c r="EI53" i="22"/>
  <c r="EJ53" i="22"/>
  <c r="EK53" i="22"/>
  <c r="EL53" i="22"/>
  <c r="EM53" i="22"/>
  <c r="EH54" i="22"/>
  <c r="EI54" i="22"/>
  <c r="EJ54" i="22"/>
  <c r="EK54" i="22"/>
  <c r="EL54" i="22"/>
  <c r="EM54" i="22"/>
  <c r="EH55" i="22"/>
  <c r="EI55" i="22"/>
  <c r="EJ55" i="22"/>
  <c r="EK55" i="22"/>
  <c r="EL55" i="22"/>
  <c r="EM55" i="22"/>
  <c r="EM7" i="22"/>
  <c r="EJ7" i="22"/>
  <c r="EK7" i="22"/>
  <c r="EI7" i="22"/>
  <c r="EH7" i="22"/>
  <c r="F51" i="59"/>
  <c r="ES51" i="22" s="1"/>
  <c r="D51" i="59"/>
  <c r="E51" i="59" s="1"/>
  <c r="EP51" i="22" s="1"/>
  <c r="B51" i="59"/>
  <c r="C51" i="59" s="1"/>
  <c r="EN51" i="22" s="1"/>
  <c r="F41" i="59"/>
  <c r="G41" i="59" s="1"/>
  <c r="ER41" i="22" s="1"/>
  <c r="D41" i="59"/>
  <c r="E41" i="59" s="1"/>
  <c r="EP41" i="22" s="1"/>
  <c r="B41" i="59"/>
  <c r="C41" i="59" s="1"/>
  <c r="EN41" i="22" s="1"/>
  <c r="F23" i="59"/>
  <c r="G23" i="59" s="1"/>
  <c r="ER23" i="22" s="1"/>
  <c r="D23" i="59"/>
  <c r="E23" i="59" s="1"/>
  <c r="EP23" i="22" s="1"/>
  <c r="B23" i="59"/>
  <c r="C23" i="59" s="1"/>
  <c r="EN23" i="22" s="1"/>
  <c r="G23" i="57"/>
  <c r="G41" i="57"/>
  <c r="DV8" i="22"/>
  <c r="DW8" i="22"/>
  <c r="DX8" i="22"/>
  <c r="DY8" i="22"/>
  <c r="DZ8" i="22"/>
  <c r="EA8" i="22"/>
  <c r="DV9" i="22"/>
  <c r="DW9" i="22"/>
  <c r="DX9" i="22"/>
  <c r="DY9" i="22"/>
  <c r="DZ9" i="22"/>
  <c r="EA9" i="22"/>
  <c r="DV10" i="22"/>
  <c r="DW10" i="22"/>
  <c r="DX10" i="22"/>
  <c r="DY10" i="22"/>
  <c r="DZ10" i="22"/>
  <c r="EA10" i="22"/>
  <c r="DV11" i="22"/>
  <c r="DW11" i="22"/>
  <c r="DX11" i="22"/>
  <c r="DY11" i="22"/>
  <c r="DZ11" i="22"/>
  <c r="EA11" i="22"/>
  <c r="DV12" i="22"/>
  <c r="DW12" i="22"/>
  <c r="DX12" i="22"/>
  <c r="DY12" i="22"/>
  <c r="DZ12" i="22"/>
  <c r="EA12" i="22"/>
  <c r="DV13" i="22"/>
  <c r="DW13" i="22"/>
  <c r="DX13" i="22"/>
  <c r="DY13" i="22"/>
  <c r="DZ13" i="22"/>
  <c r="EA13" i="22"/>
  <c r="DV14" i="22"/>
  <c r="DW14" i="22"/>
  <c r="DX14" i="22"/>
  <c r="DY14" i="22"/>
  <c r="DZ14" i="22"/>
  <c r="EA14" i="22"/>
  <c r="DV15" i="22"/>
  <c r="DW15" i="22"/>
  <c r="DX15" i="22"/>
  <c r="DY15" i="22"/>
  <c r="DZ15" i="22"/>
  <c r="EA15" i="22"/>
  <c r="DV16" i="22"/>
  <c r="DW16" i="22"/>
  <c r="DX16" i="22"/>
  <c r="DY16" i="22"/>
  <c r="DZ16" i="22"/>
  <c r="EA16" i="22"/>
  <c r="DV17" i="22"/>
  <c r="DW17" i="22"/>
  <c r="DX17" i="22"/>
  <c r="DY17" i="22"/>
  <c r="DZ17" i="22"/>
  <c r="EA17" i="22"/>
  <c r="DV18" i="22"/>
  <c r="DW18" i="22"/>
  <c r="DX18" i="22"/>
  <c r="DY18" i="22"/>
  <c r="DZ18" i="22"/>
  <c r="EA18" i="22"/>
  <c r="DV19" i="22"/>
  <c r="DW19" i="22"/>
  <c r="DX19" i="22"/>
  <c r="DY19" i="22"/>
  <c r="DZ19" i="22"/>
  <c r="EA19" i="22"/>
  <c r="DV20" i="22"/>
  <c r="DW20" i="22"/>
  <c r="DX20" i="22"/>
  <c r="DY20" i="22"/>
  <c r="DZ20" i="22"/>
  <c r="EA20" i="22"/>
  <c r="DV21" i="22"/>
  <c r="DW21" i="22"/>
  <c r="DX21" i="22"/>
  <c r="DY21" i="22"/>
  <c r="DZ21" i="22"/>
  <c r="EA21" i="22"/>
  <c r="DV22" i="22"/>
  <c r="DW22" i="22"/>
  <c r="DX22" i="22"/>
  <c r="DY22" i="22"/>
  <c r="DZ22" i="22"/>
  <c r="EA22" i="22"/>
  <c r="DV24" i="22"/>
  <c r="DW24" i="22"/>
  <c r="DX24" i="22"/>
  <c r="DY24" i="22"/>
  <c r="DZ24" i="22"/>
  <c r="EA24" i="22"/>
  <c r="DV25" i="22"/>
  <c r="DW25" i="22"/>
  <c r="DX25" i="22"/>
  <c r="DY25" i="22"/>
  <c r="DZ25" i="22"/>
  <c r="EA25" i="22"/>
  <c r="DV26" i="22"/>
  <c r="DW26" i="22"/>
  <c r="DX26" i="22"/>
  <c r="DY26" i="22"/>
  <c r="DZ26" i="22"/>
  <c r="EA26" i="22"/>
  <c r="DV27" i="22"/>
  <c r="DW27" i="22"/>
  <c r="DX27" i="22"/>
  <c r="DY27" i="22"/>
  <c r="DZ27" i="22"/>
  <c r="EA27" i="22"/>
  <c r="DV28" i="22"/>
  <c r="DW28" i="22"/>
  <c r="DX28" i="22"/>
  <c r="DY28" i="22"/>
  <c r="DZ28" i="22"/>
  <c r="EA28" i="22"/>
  <c r="DV29" i="22"/>
  <c r="DW29" i="22"/>
  <c r="DX29" i="22"/>
  <c r="DY29" i="22"/>
  <c r="DZ29" i="22"/>
  <c r="EA29" i="22"/>
  <c r="DV30" i="22"/>
  <c r="DW30" i="22"/>
  <c r="DX30" i="22"/>
  <c r="DY30" i="22"/>
  <c r="DZ30" i="22"/>
  <c r="EA30" i="22"/>
  <c r="DV31" i="22"/>
  <c r="DW31" i="22"/>
  <c r="DX31" i="22"/>
  <c r="DY31" i="22"/>
  <c r="DZ31" i="22"/>
  <c r="EA31" i="22"/>
  <c r="DV32" i="22"/>
  <c r="DW32" i="22"/>
  <c r="DX32" i="22"/>
  <c r="DY32" i="22"/>
  <c r="DZ32" i="22"/>
  <c r="EA32" i="22"/>
  <c r="DV33" i="22"/>
  <c r="DW33" i="22"/>
  <c r="DX33" i="22"/>
  <c r="DY33" i="22"/>
  <c r="DZ33" i="22"/>
  <c r="EA33" i="22"/>
  <c r="DV34" i="22"/>
  <c r="DW34" i="22"/>
  <c r="DX34" i="22"/>
  <c r="DY34" i="22"/>
  <c r="DZ34" i="22"/>
  <c r="EA34" i="22"/>
  <c r="DV35" i="22"/>
  <c r="DW35" i="22"/>
  <c r="DX35" i="22"/>
  <c r="DY35" i="22"/>
  <c r="DZ35" i="22"/>
  <c r="EA35" i="22"/>
  <c r="DV36" i="22"/>
  <c r="DW36" i="22"/>
  <c r="DX36" i="22"/>
  <c r="DY36" i="22"/>
  <c r="DZ36" i="22"/>
  <c r="EA36" i="22"/>
  <c r="DV37" i="22"/>
  <c r="DW37" i="22"/>
  <c r="DX37" i="22"/>
  <c r="DY37" i="22"/>
  <c r="DZ37" i="22"/>
  <c r="EA37" i="22"/>
  <c r="DV38" i="22"/>
  <c r="DW38" i="22"/>
  <c r="DX38" i="22"/>
  <c r="DY38" i="22"/>
  <c r="DZ38" i="22"/>
  <c r="EA38" i="22"/>
  <c r="DV39" i="22"/>
  <c r="DW39" i="22"/>
  <c r="DX39" i="22"/>
  <c r="DY39" i="22"/>
  <c r="DZ39" i="22"/>
  <c r="EA39" i="22"/>
  <c r="DV40" i="22"/>
  <c r="DW40" i="22"/>
  <c r="DX40" i="22"/>
  <c r="DY40" i="22"/>
  <c r="DZ40" i="22"/>
  <c r="EA40" i="22"/>
  <c r="DV42" i="22"/>
  <c r="DW42" i="22"/>
  <c r="DX42" i="22"/>
  <c r="DY42" i="22"/>
  <c r="DZ42" i="22"/>
  <c r="EA42" i="22"/>
  <c r="DV43" i="22"/>
  <c r="DW43" i="22"/>
  <c r="DX43" i="22"/>
  <c r="DY43" i="22"/>
  <c r="DZ43" i="22"/>
  <c r="EA43" i="22"/>
  <c r="DV44" i="22"/>
  <c r="DW44" i="22"/>
  <c r="DX44" i="22"/>
  <c r="DY44" i="22"/>
  <c r="DZ44" i="22"/>
  <c r="EA44" i="22"/>
  <c r="DV45" i="22"/>
  <c r="DW45" i="22"/>
  <c r="DX45" i="22"/>
  <c r="DY45" i="22"/>
  <c r="DZ45" i="22"/>
  <c r="EA45" i="22"/>
  <c r="DV46" i="22"/>
  <c r="DW46" i="22"/>
  <c r="DX46" i="22"/>
  <c r="DY46" i="22"/>
  <c r="DZ46" i="22"/>
  <c r="EA46" i="22"/>
  <c r="DV47" i="22"/>
  <c r="DW47" i="22"/>
  <c r="DX47" i="22"/>
  <c r="DY47" i="22"/>
  <c r="DZ47" i="22"/>
  <c r="EA47" i="22"/>
  <c r="DV48" i="22"/>
  <c r="DW48" i="22"/>
  <c r="DX48" i="22"/>
  <c r="DY48" i="22"/>
  <c r="DZ48" i="22"/>
  <c r="EA48" i="22"/>
  <c r="DV49" i="22"/>
  <c r="DW49" i="22"/>
  <c r="DX49" i="22"/>
  <c r="DY49" i="22"/>
  <c r="DZ49" i="22"/>
  <c r="EA49" i="22"/>
  <c r="DV50" i="22"/>
  <c r="DW50" i="22"/>
  <c r="DX50" i="22"/>
  <c r="DY50" i="22"/>
  <c r="DZ50" i="22"/>
  <c r="EA50" i="22"/>
  <c r="DV53" i="22"/>
  <c r="DW53" i="22"/>
  <c r="DX53" i="22"/>
  <c r="DY53" i="22"/>
  <c r="DZ53" i="22"/>
  <c r="EA53" i="22"/>
  <c r="DV54" i="22"/>
  <c r="DW54" i="22"/>
  <c r="DX54" i="22"/>
  <c r="DY54" i="22"/>
  <c r="DZ54" i="22"/>
  <c r="EA54" i="22"/>
  <c r="DV55" i="22"/>
  <c r="DW55" i="22"/>
  <c r="DX55" i="22"/>
  <c r="DY55" i="22"/>
  <c r="DZ55" i="22"/>
  <c r="EA55" i="22"/>
  <c r="DW7" i="22"/>
  <c r="DX7" i="22"/>
  <c r="DY7" i="22"/>
  <c r="DZ7" i="22"/>
  <c r="EA7" i="22"/>
  <c r="DV7" i="22"/>
  <c r="F51" i="58"/>
  <c r="EM51" i="22" s="1"/>
  <c r="D51" i="58"/>
  <c r="E51" i="58" s="1"/>
  <c r="EJ51" i="22" s="1"/>
  <c r="B51" i="58"/>
  <c r="C51" i="58" s="1"/>
  <c r="EH51" i="22" s="1"/>
  <c r="F41" i="58"/>
  <c r="EM41" i="22" s="1"/>
  <c r="D41" i="58"/>
  <c r="E41" i="58" s="1"/>
  <c r="EJ41" i="22" s="1"/>
  <c r="B41" i="58"/>
  <c r="C41" i="58" s="1"/>
  <c r="EH41" i="22" s="1"/>
  <c r="F23" i="58"/>
  <c r="EM23" i="22" s="1"/>
  <c r="D23" i="58"/>
  <c r="EK23" i="22" s="1"/>
  <c r="B23" i="58"/>
  <c r="C23" i="58" s="1"/>
  <c r="EH23" i="22" s="1"/>
  <c r="H8" i="56"/>
  <c r="H9" i="56"/>
  <c r="H10" i="56"/>
  <c r="H11" i="56"/>
  <c r="H12" i="56"/>
  <c r="H13" i="56"/>
  <c r="H14" i="56"/>
  <c r="H15" i="56"/>
  <c r="H16" i="56"/>
  <c r="H17" i="56"/>
  <c r="H18" i="56"/>
  <c r="H19" i="56"/>
  <c r="H20" i="56"/>
  <c r="H21" i="56"/>
  <c r="H22" i="56"/>
  <c r="H24" i="56"/>
  <c r="H25" i="56"/>
  <c r="H26" i="56"/>
  <c r="H27" i="56"/>
  <c r="H28" i="56"/>
  <c r="H29" i="56"/>
  <c r="H30" i="56"/>
  <c r="H31" i="56"/>
  <c r="H32" i="56"/>
  <c r="H33" i="56"/>
  <c r="H34" i="56"/>
  <c r="H35" i="56"/>
  <c r="H36" i="56"/>
  <c r="H37" i="56"/>
  <c r="H38" i="56"/>
  <c r="H39" i="56"/>
  <c r="H40" i="56"/>
  <c r="H41" i="56"/>
  <c r="H42" i="56"/>
  <c r="H43" i="56"/>
  <c r="H44" i="56"/>
  <c r="H45" i="56"/>
  <c r="H46" i="56"/>
  <c r="H47" i="56"/>
  <c r="H48" i="56"/>
  <c r="H49" i="56"/>
  <c r="H50" i="56"/>
  <c r="H51" i="56"/>
  <c r="H53" i="56"/>
  <c r="H54" i="56"/>
  <c r="H55" i="56"/>
  <c r="H7" i="56"/>
  <c r="EY52" i="22" l="1"/>
  <c r="EX52" i="22" s="1"/>
  <c r="ES41" i="22"/>
  <c r="EQ41" i="22"/>
  <c r="EO41" i="22"/>
  <c r="EQ51" i="22"/>
  <c r="EO51" i="22"/>
  <c r="D52" i="59"/>
  <c r="EQ52" i="22" s="1"/>
  <c r="F52" i="59"/>
  <c r="ES52" i="22" s="1"/>
  <c r="ES23" i="22"/>
  <c r="EQ23" i="22"/>
  <c r="EO23" i="22"/>
  <c r="E52" i="60"/>
  <c r="C23" i="60"/>
  <c r="C52" i="60" s="1"/>
  <c r="G51" i="60"/>
  <c r="G52" i="60" s="1"/>
  <c r="G23" i="58"/>
  <c r="EL23" i="22" s="1"/>
  <c r="E23" i="58"/>
  <c r="EJ23" i="22" s="1"/>
  <c r="EI23" i="22"/>
  <c r="G41" i="58"/>
  <c r="EL41" i="22" s="1"/>
  <c r="EK41" i="22"/>
  <c r="EI41" i="22"/>
  <c r="EK51" i="22"/>
  <c r="EI51" i="22"/>
  <c r="G51" i="59"/>
  <c r="B52" i="59"/>
  <c r="F52" i="58"/>
  <c r="EM52" i="22" s="1"/>
  <c r="B52" i="58"/>
  <c r="EI52" i="22" s="1"/>
  <c r="D52" i="58"/>
  <c r="G51" i="58"/>
  <c r="E52" i="59" l="1"/>
  <c r="EP52" i="22" s="1"/>
  <c r="G52" i="59"/>
  <c r="ER52" i="22" s="1"/>
  <c r="ER51" i="22"/>
  <c r="C52" i="59"/>
  <c r="EN52" i="22" s="1"/>
  <c r="EO52" i="22"/>
  <c r="C52" i="58"/>
  <c r="EH52" i="22" s="1"/>
  <c r="G52" i="58"/>
  <c r="EL52" i="22" s="1"/>
  <c r="EL51" i="22"/>
  <c r="E52" i="58"/>
  <c r="EJ52" i="22" s="1"/>
  <c r="EK52" i="22"/>
  <c r="B14" i="51"/>
  <c r="C14" i="51"/>
  <c r="D14" i="51"/>
  <c r="B15" i="51"/>
  <c r="C15" i="51"/>
  <c r="D15" i="51"/>
  <c r="B16" i="51"/>
  <c r="C16" i="51"/>
  <c r="D16" i="51"/>
  <c r="B17" i="51"/>
  <c r="C17" i="51"/>
  <c r="D17" i="51"/>
  <c r="B18" i="51"/>
  <c r="C18" i="51"/>
  <c r="D18" i="51"/>
  <c r="B19" i="51"/>
  <c r="C19" i="51"/>
  <c r="D19" i="51"/>
  <c r="D13" i="51"/>
  <c r="C13" i="51"/>
  <c r="B13" i="51"/>
  <c r="O43" i="51"/>
  <c r="O44" i="51"/>
  <c r="O45" i="51"/>
  <c r="O46" i="51"/>
  <c r="O47" i="51"/>
  <c r="O48" i="51"/>
  <c r="O42" i="51"/>
  <c r="K23" i="51"/>
  <c r="L23" i="51"/>
  <c r="K24" i="51"/>
  <c r="L24" i="51"/>
  <c r="K25" i="51"/>
  <c r="L25" i="51"/>
  <c r="K26" i="51"/>
  <c r="L26" i="51"/>
  <c r="K27" i="51"/>
  <c r="L27" i="51"/>
  <c r="K28" i="51"/>
  <c r="L28" i="51"/>
  <c r="L22" i="51"/>
  <c r="K22" i="51"/>
  <c r="J23" i="51"/>
  <c r="J24" i="51"/>
  <c r="J25" i="51"/>
  <c r="J26" i="51"/>
  <c r="J27" i="51"/>
  <c r="J28" i="51"/>
  <c r="J22" i="51"/>
  <c r="AX4" i="51"/>
  <c r="AX5" i="51"/>
  <c r="AX6" i="51"/>
  <c r="AX7" i="51"/>
  <c r="AX8" i="51"/>
  <c r="AX9" i="51"/>
  <c r="AX3" i="51"/>
  <c r="DN45" i="22"/>
  <c r="DO45" i="22"/>
  <c r="ED45" i="22" l="1"/>
  <c r="FQ45" i="22"/>
  <c r="DJ8" i="22"/>
  <c r="FO8" i="22" s="1"/>
  <c r="DK8" i="22"/>
  <c r="DL8" i="22"/>
  <c r="DM8" i="22"/>
  <c r="DJ9" i="22"/>
  <c r="FO9" i="22" s="1"/>
  <c r="DK9" i="22"/>
  <c r="DL9" i="22"/>
  <c r="DM9" i="22"/>
  <c r="DJ10" i="22"/>
  <c r="FO10" i="22" s="1"/>
  <c r="DK10" i="22"/>
  <c r="DL10" i="22"/>
  <c r="DM10" i="22"/>
  <c r="DJ11" i="22"/>
  <c r="FO11" i="22" s="1"/>
  <c r="DK11" i="22"/>
  <c r="DL11" i="22"/>
  <c r="DM11" i="22"/>
  <c r="DJ12" i="22"/>
  <c r="FO12" i="22" s="1"/>
  <c r="DK12" i="22"/>
  <c r="DL12" i="22"/>
  <c r="FP12" i="22" s="1"/>
  <c r="DM12" i="22"/>
  <c r="DN12" i="22"/>
  <c r="DO12" i="22"/>
  <c r="DJ13" i="22"/>
  <c r="FO13" i="22" s="1"/>
  <c r="DK13" i="22"/>
  <c r="DL13" i="22"/>
  <c r="FP13" i="22" s="1"/>
  <c r="DM13" i="22"/>
  <c r="DJ14" i="22"/>
  <c r="FO14" i="22" s="1"/>
  <c r="DK14" i="22"/>
  <c r="DL14" i="22"/>
  <c r="DM14" i="22"/>
  <c r="DJ15" i="22"/>
  <c r="FO15" i="22" s="1"/>
  <c r="DK15" i="22"/>
  <c r="DL15" i="22"/>
  <c r="FP15" i="22" s="1"/>
  <c r="DM15" i="22"/>
  <c r="DN15" i="22"/>
  <c r="DO15" i="22"/>
  <c r="DJ16" i="22"/>
  <c r="FO16" i="22" s="1"/>
  <c r="DK16" i="22"/>
  <c r="DL16" i="22"/>
  <c r="FP16" i="22" s="1"/>
  <c r="DM16" i="22"/>
  <c r="DN16" i="22"/>
  <c r="FQ16" i="22" s="1"/>
  <c r="DO16" i="22"/>
  <c r="DJ17" i="22"/>
  <c r="FO17" i="22" s="1"/>
  <c r="DK17" i="22"/>
  <c r="DL17" i="22"/>
  <c r="DM17" i="22"/>
  <c r="DN17" i="22"/>
  <c r="FQ17" i="22" s="1"/>
  <c r="DO17" i="22"/>
  <c r="DJ18" i="22"/>
  <c r="FO18" i="22" s="1"/>
  <c r="DK18" i="22"/>
  <c r="DL18" i="22"/>
  <c r="FP18" i="22" s="1"/>
  <c r="DM18" i="22"/>
  <c r="DN18" i="22"/>
  <c r="FQ18" i="22" s="1"/>
  <c r="DO18" i="22"/>
  <c r="DJ19" i="22"/>
  <c r="FO19" i="22" s="1"/>
  <c r="DK19" i="22"/>
  <c r="DL19" i="22"/>
  <c r="FP19" i="22" s="1"/>
  <c r="DM19" i="22"/>
  <c r="DN19" i="22"/>
  <c r="FQ19" i="22" s="1"/>
  <c r="DO19" i="22"/>
  <c r="DJ20" i="22"/>
  <c r="FO20" i="22" s="1"/>
  <c r="DK20" i="22"/>
  <c r="DL20" i="22"/>
  <c r="DM20" i="22"/>
  <c r="DJ21" i="22"/>
  <c r="FO21" i="22" s="1"/>
  <c r="DK21" i="22"/>
  <c r="DL21" i="22"/>
  <c r="DM21" i="22"/>
  <c r="DJ22" i="22"/>
  <c r="FO22" i="22" s="1"/>
  <c r="DK22" i="22"/>
  <c r="DL22" i="22"/>
  <c r="DM22" i="22"/>
  <c r="DN22" i="22"/>
  <c r="FQ22" i="22" s="1"/>
  <c r="DO22" i="22"/>
  <c r="DJ24" i="22"/>
  <c r="FO24" i="22" s="1"/>
  <c r="DK24" i="22"/>
  <c r="DL24" i="22"/>
  <c r="FP24" i="22" s="1"/>
  <c r="DM24" i="22"/>
  <c r="DJ25" i="22"/>
  <c r="DK25" i="22"/>
  <c r="DL25" i="22"/>
  <c r="DM25" i="22"/>
  <c r="DN25" i="22"/>
  <c r="FQ25" i="22" s="1"/>
  <c r="DO25" i="22"/>
  <c r="DJ26" i="22"/>
  <c r="FO26" i="22" s="1"/>
  <c r="DK26" i="22"/>
  <c r="DL26" i="22"/>
  <c r="FP26" i="22" s="1"/>
  <c r="DM26" i="22"/>
  <c r="DN26" i="22"/>
  <c r="FQ26" i="22" s="1"/>
  <c r="DO26" i="22"/>
  <c r="DJ27" i="22"/>
  <c r="FO27" i="22" s="1"/>
  <c r="DK27" i="22"/>
  <c r="DL27" i="22"/>
  <c r="FP27" i="22" s="1"/>
  <c r="DM27" i="22"/>
  <c r="DJ28" i="22"/>
  <c r="FO28" i="22" s="1"/>
  <c r="DK28" i="22"/>
  <c r="DL28" i="22"/>
  <c r="DM28" i="22"/>
  <c r="DJ29" i="22"/>
  <c r="FO29" i="22" s="1"/>
  <c r="DK29" i="22"/>
  <c r="DL29" i="22"/>
  <c r="DM29" i="22"/>
  <c r="DJ30" i="22"/>
  <c r="FO30" i="22" s="1"/>
  <c r="DK30" i="22"/>
  <c r="DL30" i="22"/>
  <c r="FP30" i="22" s="1"/>
  <c r="DM30" i="22"/>
  <c r="DN30" i="22"/>
  <c r="DO30" i="22"/>
  <c r="DJ31" i="22"/>
  <c r="FO31" i="22" s="1"/>
  <c r="DK31" i="22"/>
  <c r="DL31" i="22"/>
  <c r="FP31" i="22" s="1"/>
  <c r="DM31" i="22"/>
  <c r="DN31" i="22"/>
  <c r="DO31" i="22"/>
  <c r="DJ32" i="22"/>
  <c r="FO32" i="22" s="1"/>
  <c r="DK32" i="22"/>
  <c r="DL32" i="22"/>
  <c r="FP32" i="22" s="1"/>
  <c r="DM32" i="22"/>
  <c r="DJ33" i="22"/>
  <c r="DK33" i="22"/>
  <c r="DL33" i="22"/>
  <c r="FP33" i="22" s="1"/>
  <c r="DM33" i="22"/>
  <c r="DJ34" i="22"/>
  <c r="FO34" i="22" s="1"/>
  <c r="DK34" i="22"/>
  <c r="DL34" i="22"/>
  <c r="FP34" i="22" s="1"/>
  <c r="DM34" i="22"/>
  <c r="DJ35" i="22"/>
  <c r="FO35" i="22" s="1"/>
  <c r="DK35" i="22"/>
  <c r="DL35" i="22"/>
  <c r="FP35" i="22" s="1"/>
  <c r="DM35" i="22"/>
  <c r="DN35" i="22"/>
  <c r="DO35" i="22"/>
  <c r="DJ36" i="22"/>
  <c r="DK36" i="22"/>
  <c r="DL36" i="22"/>
  <c r="DM36" i="22"/>
  <c r="DN36" i="22"/>
  <c r="DO36" i="22"/>
  <c r="DJ37" i="22"/>
  <c r="FO37" i="22" s="1"/>
  <c r="DK37" i="22"/>
  <c r="DL37" i="22"/>
  <c r="FP37" i="22" s="1"/>
  <c r="DM37" i="22"/>
  <c r="DN37" i="22"/>
  <c r="FQ37" i="22" s="1"/>
  <c r="DO37" i="22"/>
  <c r="DJ38" i="22"/>
  <c r="FO38" i="22" s="1"/>
  <c r="DK38" i="22"/>
  <c r="DL38" i="22"/>
  <c r="FP38" i="22" s="1"/>
  <c r="DM38" i="22"/>
  <c r="DN38" i="22"/>
  <c r="DO38" i="22"/>
  <c r="DJ39" i="22"/>
  <c r="FO39" i="22" s="1"/>
  <c r="DK39" i="22"/>
  <c r="DL39" i="22"/>
  <c r="DM39" i="22"/>
  <c r="DN39" i="22"/>
  <c r="FQ39" i="22" s="1"/>
  <c r="DO39" i="22"/>
  <c r="DJ40" i="22"/>
  <c r="FO40" i="22" s="1"/>
  <c r="DK40" i="22"/>
  <c r="DL40" i="22"/>
  <c r="FP40" i="22" s="1"/>
  <c r="DM40" i="22"/>
  <c r="DJ42" i="22"/>
  <c r="FO42" i="22" s="1"/>
  <c r="DK42" i="22"/>
  <c r="DL42" i="22"/>
  <c r="DM42" i="22"/>
  <c r="DN42" i="22"/>
  <c r="FQ42" i="22" s="1"/>
  <c r="DO42" i="22"/>
  <c r="DJ43" i="22"/>
  <c r="FO43" i="22" s="1"/>
  <c r="DK43" i="22"/>
  <c r="DL43" i="22"/>
  <c r="FP43" i="22" s="1"/>
  <c r="DM43" i="22"/>
  <c r="DJ44" i="22"/>
  <c r="FO44" i="22" s="1"/>
  <c r="DK44" i="22"/>
  <c r="DL44" i="22"/>
  <c r="FP44" i="22" s="1"/>
  <c r="DM44" i="22"/>
  <c r="DJ45" i="22"/>
  <c r="FO45" i="22" s="1"/>
  <c r="DK45" i="22"/>
  <c r="DL45" i="22"/>
  <c r="FP45" i="22" s="1"/>
  <c r="DM45" i="22"/>
  <c r="DJ46" i="22"/>
  <c r="DK46" i="22"/>
  <c r="DL46" i="22"/>
  <c r="FP46" i="22" s="1"/>
  <c r="DM46" i="22"/>
  <c r="DN46" i="22"/>
  <c r="FQ46" i="22" s="1"/>
  <c r="DO46" i="22"/>
  <c r="DJ47" i="22"/>
  <c r="FO47" i="22" s="1"/>
  <c r="DK47" i="22"/>
  <c r="DL47" i="22"/>
  <c r="DM47" i="22"/>
  <c r="DN47" i="22"/>
  <c r="FQ47" i="22" s="1"/>
  <c r="DO47" i="22"/>
  <c r="DJ48" i="22"/>
  <c r="FO48" i="22" s="1"/>
  <c r="DK48" i="22"/>
  <c r="DL48" i="22"/>
  <c r="FP48" i="22" s="1"/>
  <c r="DM48" i="22"/>
  <c r="DN48" i="22"/>
  <c r="FQ48" i="22" s="1"/>
  <c r="DO48" i="22"/>
  <c r="DJ49" i="22"/>
  <c r="FO49" i="22" s="1"/>
  <c r="DK49" i="22"/>
  <c r="DL49" i="22"/>
  <c r="FP49" i="22" s="1"/>
  <c r="DM49" i="22"/>
  <c r="DN49" i="22"/>
  <c r="FQ49" i="22" s="1"/>
  <c r="DO49" i="22"/>
  <c r="DJ50" i="22"/>
  <c r="FO50" i="22" s="1"/>
  <c r="DK50" i="22"/>
  <c r="DL50" i="22"/>
  <c r="FP50" i="22" s="1"/>
  <c r="DM50" i="22"/>
  <c r="DN50" i="22"/>
  <c r="DO50" i="22"/>
  <c r="DJ53" i="22"/>
  <c r="FO53" i="22" s="1"/>
  <c r="DK53" i="22"/>
  <c r="DL53" i="22"/>
  <c r="FP53" i="22" s="1"/>
  <c r="DM53" i="22"/>
  <c r="DN53" i="22"/>
  <c r="FQ53" i="22" s="1"/>
  <c r="DO53" i="22"/>
  <c r="DJ54" i="22"/>
  <c r="FO54" i="22" s="1"/>
  <c r="DK54" i="22"/>
  <c r="DL54" i="22"/>
  <c r="FP54" i="22" s="1"/>
  <c r="DM54" i="22"/>
  <c r="DN54" i="22"/>
  <c r="FQ54" i="22" s="1"/>
  <c r="DO54" i="22"/>
  <c r="DJ55" i="22"/>
  <c r="FO55" i="22" s="1"/>
  <c r="DK55" i="22"/>
  <c r="DL55" i="22"/>
  <c r="FP55" i="22" s="1"/>
  <c r="DM55" i="22"/>
  <c r="DN55" i="22"/>
  <c r="FQ55" i="22" s="1"/>
  <c r="DO55" i="22"/>
  <c r="DK7" i="22"/>
  <c r="DL7" i="22"/>
  <c r="FP7" i="22" s="1"/>
  <c r="DM7" i="22"/>
  <c r="DJ7" i="22"/>
  <c r="FO7" i="22" s="1"/>
  <c r="F51" i="57"/>
  <c r="EA51" i="22" s="1"/>
  <c r="D51" i="57"/>
  <c r="B51" i="57"/>
  <c r="DW51" i="22" s="1"/>
  <c r="F41" i="57"/>
  <c r="D41" i="57"/>
  <c r="DY41" i="22" s="1"/>
  <c r="B41" i="57"/>
  <c r="F23" i="57"/>
  <c r="EA23" i="22" s="1"/>
  <c r="D23" i="57"/>
  <c r="B23" i="57"/>
  <c r="DW23" i="22" s="1"/>
  <c r="EC8" i="22" l="1"/>
  <c r="FP8" i="22"/>
  <c r="EC9" i="22"/>
  <c r="FP9" i="22"/>
  <c r="EC10" i="22"/>
  <c r="FP10" i="22"/>
  <c r="EC11" i="22"/>
  <c r="FP11" i="22"/>
  <c r="EC14" i="22"/>
  <c r="FP14" i="22"/>
  <c r="ED15" i="22"/>
  <c r="FQ15" i="22"/>
  <c r="EC17" i="22"/>
  <c r="FP17" i="22"/>
  <c r="EC20" i="22"/>
  <c r="FP20" i="22"/>
  <c r="EC21" i="22"/>
  <c r="FP21" i="22"/>
  <c r="EC22" i="22"/>
  <c r="FP22" i="22"/>
  <c r="EB25" i="22"/>
  <c r="FO25" i="22"/>
  <c r="EC25" i="22"/>
  <c r="FP25" i="22"/>
  <c r="EC28" i="22"/>
  <c r="FP28" i="22"/>
  <c r="EC29" i="22"/>
  <c r="FP29" i="22"/>
  <c r="ED30" i="22"/>
  <c r="FQ30" i="22"/>
  <c r="ED31" i="22"/>
  <c r="FQ31" i="22"/>
  <c r="EB33" i="22"/>
  <c r="FO33" i="22"/>
  <c r="EB36" i="22"/>
  <c r="FO36" i="22"/>
  <c r="EC36" i="22"/>
  <c r="FP36" i="22"/>
  <c r="ED36" i="22"/>
  <c r="FQ36" i="22"/>
  <c r="ED38" i="22"/>
  <c r="FQ38" i="22"/>
  <c r="EC39" i="22"/>
  <c r="FP39" i="22"/>
  <c r="EC42" i="22"/>
  <c r="FP42" i="22"/>
  <c r="EB46" i="22"/>
  <c r="FO46" i="22"/>
  <c r="EC47" i="22"/>
  <c r="FP47" i="22"/>
  <c r="ED50" i="22"/>
  <c r="FQ50" i="22"/>
  <c r="EB43" i="22"/>
  <c r="EC40" i="22"/>
  <c r="EB39" i="22"/>
  <c r="ED37" i="22"/>
  <c r="EB35" i="22"/>
  <c r="EC31" i="22"/>
  <c r="EB30" i="22"/>
  <c r="EB28" i="22"/>
  <c r="EC26" i="22"/>
  <c r="EB19" i="22"/>
  <c r="EC16" i="22"/>
  <c r="EB15" i="22"/>
  <c r="EB13" i="22"/>
  <c r="EB42" i="22"/>
  <c r="EB55" i="22"/>
  <c r="EB49" i="22"/>
  <c r="ED47" i="22"/>
  <c r="EC43" i="22"/>
  <c r="EC50" i="22"/>
  <c r="EC7" i="22"/>
  <c r="EC44" i="22"/>
  <c r="EC34" i="22"/>
  <c r="EC32" i="22"/>
  <c r="EB31" i="22"/>
  <c r="EC27" i="22"/>
  <c r="EB26" i="22"/>
  <c r="EC24" i="22"/>
  <c r="EB22" i="22"/>
  <c r="EB20" i="22"/>
  <c r="ED18" i="22"/>
  <c r="EB16" i="22"/>
  <c r="EB11" i="22"/>
  <c r="EB9" i="22"/>
  <c r="EC45" i="22"/>
  <c r="ED53" i="22"/>
  <c r="EC46" i="22"/>
  <c r="ED42" i="22"/>
  <c r="EB40" i="22"/>
  <c r="EC37" i="22"/>
  <c r="ED54" i="22"/>
  <c r="EC53" i="22"/>
  <c r="EB50" i="22"/>
  <c r="ED48" i="22"/>
  <c r="EB7" i="22"/>
  <c r="EB44" i="22"/>
  <c r="ED39" i="22"/>
  <c r="EC38" i="22"/>
  <c r="EB37" i="22"/>
  <c r="EB34" i="22"/>
  <c r="EB32" i="22"/>
  <c r="EB29" i="22"/>
  <c r="EB27" i="22"/>
  <c r="ED25" i="22"/>
  <c r="EB24" i="22"/>
  <c r="EC18" i="22"/>
  <c r="EB17" i="22"/>
  <c r="EB14" i="22"/>
  <c r="EC12" i="22"/>
  <c r="EB45" i="22"/>
  <c r="ED55" i="22"/>
  <c r="EC54" i="22"/>
  <c r="EB53" i="22"/>
  <c r="ED49" i="22"/>
  <c r="EC48" i="22"/>
  <c r="EB47" i="22"/>
  <c r="EB38" i="22"/>
  <c r="EC35" i="22"/>
  <c r="EC33" i="22"/>
  <c r="EC30" i="22"/>
  <c r="EB21" i="22"/>
  <c r="EB18" i="22"/>
  <c r="ED16" i="22"/>
  <c r="EC15" i="22"/>
  <c r="EC13" i="22"/>
  <c r="EB12" i="22"/>
  <c r="EB8" i="22"/>
  <c r="ED22" i="22"/>
  <c r="EC19" i="22"/>
  <c r="EB10" i="22"/>
  <c r="EC55" i="22"/>
  <c r="EB54" i="22"/>
  <c r="EC49" i="22"/>
  <c r="EB48" i="22"/>
  <c r="ED46" i="22"/>
  <c r="C23" i="57"/>
  <c r="DV23" i="22" s="1"/>
  <c r="DZ41" i="22"/>
  <c r="EA41" i="22"/>
  <c r="DZ23" i="22"/>
  <c r="C51" i="57"/>
  <c r="DV51" i="22" s="1"/>
  <c r="E23" i="57"/>
  <c r="DX23" i="22" s="1"/>
  <c r="DY23" i="22"/>
  <c r="E51" i="57"/>
  <c r="DX51" i="22" s="1"/>
  <c r="DY51" i="22"/>
  <c r="G51" i="57"/>
  <c r="DZ51" i="22" s="1"/>
  <c r="C41" i="57"/>
  <c r="DV41" i="22" s="1"/>
  <c r="DW41" i="22"/>
  <c r="E41" i="57"/>
  <c r="DX41" i="22" s="1"/>
  <c r="F52" i="57"/>
  <c r="EA52" i="22" s="1"/>
  <c r="B52" i="57"/>
  <c r="D52" i="57"/>
  <c r="I23" i="51"/>
  <c r="I24" i="51"/>
  <c r="I25" i="51"/>
  <c r="I26" i="51"/>
  <c r="I27" i="51"/>
  <c r="I28" i="51"/>
  <c r="I22" i="51"/>
  <c r="AL6" i="51"/>
  <c r="N45" i="51" s="1"/>
  <c r="AL7" i="51"/>
  <c r="N46" i="51" s="1"/>
  <c r="AL8" i="51"/>
  <c r="N47" i="51" s="1"/>
  <c r="AL9" i="51"/>
  <c r="N48" i="51" s="1"/>
  <c r="AL5" i="51"/>
  <c r="N44" i="51" s="1"/>
  <c r="AL4" i="51"/>
  <c r="N43" i="51" s="1"/>
  <c r="AL3" i="51"/>
  <c r="N42" i="51" s="1"/>
  <c r="G52" i="57" l="1"/>
  <c r="DZ52" i="22" s="1"/>
  <c r="E52" i="57"/>
  <c r="DX52" i="22" s="1"/>
  <c r="DY52" i="22"/>
  <c r="C52" i="57"/>
  <c r="DV52" i="22" s="1"/>
  <c r="DW52" i="22"/>
  <c r="G56" i="54"/>
  <c r="E56" i="54"/>
  <c r="C56" i="54"/>
  <c r="G57" i="54"/>
  <c r="E57" i="54"/>
  <c r="C57" i="54"/>
  <c r="F41" i="54"/>
  <c r="F23" i="54"/>
  <c r="CX8" i="22" l="1"/>
  <c r="DP8" i="22" s="1"/>
  <c r="CY8" i="22"/>
  <c r="CZ8" i="22"/>
  <c r="DQ8" i="22" s="1"/>
  <c r="DA8" i="22"/>
  <c r="DB8" i="22"/>
  <c r="DC8" i="22"/>
  <c r="CX9" i="22"/>
  <c r="DP9" i="22" s="1"/>
  <c r="CY9" i="22"/>
  <c r="CZ9" i="22"/>
  <c r="DQ9" i="22" s="1"/>
  <c r="DA9" i="22"/>
  <c r="DB9" i="22"/>
  <c r="DC9" i="22"/>
  <c r="CX10" i="22"/>
  <c r="DP10" i="22" s="1"/>
  <c r="CY10" i="22"/>
  <c r="CZ10" i="22"/>
  <c r="DQ10" i="22" s="1"/>
  <c r="DA10" i="22"/>
  <c r="DB10" i="22"/>
  <c r="DC10" i="22"/>
  <c r="CX11" i="22"/>
  <c r="DP11" i="22" s="1"/>
  <c r="CY11" i="22"/>
  <c r="CZ11" i="22"/>
  <c r="DQ11" i="22" s="1"/>
  <c r="DA11" i="22"/>
  <c r="DB11" i="22"/>
  <c r="DC11" i="22"/>
  <c r="CX12" i="22"/>
  <c r="DP12" i="22" s="1"/>
  <c r="CY12" i="22"/>
  <c r="CZ12" i="22"/>
  <c r="DQ12" i="22" s="1"/>
  <c r="DA12" i="22"/>
  <c r="DB12" i="22"/>
  <c r="DC12" i="22"/>
  <c r="CX13" i="22"/>
  <c r="DP13" i="22" s="1"/>
  <c r="CY13" i="22"/>
  <c r="CZ13" i="22"/>
  <c r="DQ13" i="22" s="1"/>
  <c r="DA13" i="22"/>
  <c r="DB13" i="22"/>
  <c r="DC13" i="22"/>
  <c r="CX14" i="22"/>
  <c r="DP14" i="22" s="1"/>
  <c r="CY14" i="22"/>
  <c r="CZ14" i="22"/>
  <c r="DQ14" i="22" s="1"/>
  <c r="DA14" i="22"/>
  <c r="DB14" i="22"/>
  <c r="DC14" i="22"/>
  <c r="CX15" i="22"/>
  <c r="DP15" i="22" s="1"/>
  <c r="CY15" i="22"/>
  <c r="CZ15" i="22"/>
  <c r="DQ15" i="22" s="1"/>
  <c r="DA15" i="22"/>
  <c r="DB15" i="22"/>
  <c r="DC15" i="22"/>
  <c r="CX16" i="22"/>
  <c r="DP16" i="22" s="1"/>
  <c r="CY16" i="22"/>
  <c r="CZ16" i="22"/>
  <c r="DQ16" i="22" s="1"/>
  <c r="DA16" i="22"/>
  <c r="DB16" i="22"/>
  <c r="DR16" i="22" s="1"/>
  <c r="DC16" i="22"/>
  <c r="CX17" i="22"/>
  <c r="DP17" i="22" s="1"/>
  <c r="CY17" i="22"/>
  <c r="CZ17" i="22"/>
  <c r="DQ17" i="22" s="1"/>
  <c r="DA17" i="22"/>
  <c r="DB17" i="22"/>
  <c r="DR17" i="22" s="1"/>
  <c r="DC17" i="22"/>
  <c r="CX18" i="22"/>
  <c r="DP18" i="22" s="1"/>
  <c r="CY18" i="22"/>
  <c r="CZ18" i="22"/>
  <c r="DQ18" i="22" s="1"/>
  <c r="DA18" i="22"/>
  <c r="DB18" i="22"/>
  <c r="DR18" i="22" s="1"/>
  <c r="DC18" i="22"/>
  <c r="CX19" i="22"/>
  <c r="DP19" i="22" s="1"/>
  <c r="CY19" i="22"/>
  <c r="CZ19" i="22"/>
  <c r="DQ19" i="22" s="1"/>
  <c r="DA19" i="22"/>
  <c r="DB19" i="22"/>
  <c r="DC19" i="22"/>
  <c r="CX20" i="22"/>
  <c r="DP20" i="22" s="1"/>
  <c r="CY20" i="22"/>
  <c r="CZ20" i="22"/>
  <c r="DQ20" i="22" s="1"/>
  <c r="DA20" i="22"/>
  <c r="DB20" i="22"/>
  <c r="DC20" i="22"/>
  <c r="CX21" i="22"/>
  <c r="DP21" i="22" s="1"/>
  <c r="CY21" i="22"/>
  <c r="CZ21" i="22"/>
  <c r="DQ21" i="22" s="1"/>
  <c r="DA21" i="22"/>
  <c r="DB21" i="22"/>
  <c r="DC21" i="22"/>
  <c r="CX22" i="22"/>
  <c r="DP22" i="22" s="1"/>
  <c r="CY22" i="22"/>
  <c r="CZ22" i="22"/>
  <c r="DQ22" i="22" s="1"/>
  <c r="DA22" i="22"/>
  <c r="DB22" i="22"/>
  <c r="DR22" i="22" s="1"/>
  <c r="DC22" i="22"/>
  <c r="CX24" i="22"/>
  <c r="DP24" i="22" s="1"/>
  <c r="CY24" i="22"/>
  <c r="CZ24" i="22"/>
  <c r="DQ24" i="22" s="1"/>
  <c r="DA24" i="22"/>
  <c r="DB24" i="22"/>
  <c r="DC24" i="22"/>
  <c r="CX25" i="22"/>
  <c r="DP25" i="22" s="1"/>
  <c r="CY25" i="22"/>
  <c r="CZ25" i="22"/>
  <c r="DQ25" i="22" s="1"/>
  <c r="DA25" i="22"/>
  <c r="DB25" i="22"/>
  <c r="DR25" i="22" s="1"/>
  <c r="DC25" i="22"/>
  <c r="CX26" i="22"/>
  <c r="DP26" i="22" s="1"/>
  <c r="CY26" i="22"/>
  <c r="CZ26" i="22"/>
  <c r="DQ26" i="22" s="1"/>
  <c r="DA26" i="22"/>
  <c r="DB26" i="22"/>
  <c r="DR26" i="22" s="1"/>
  <c r="DC26" i="22"/>
  <c r="CX27" i="22"/>
  <c r="DP27" i="22" s="1"/>
  <c r="CY27" i="22"/>
  <c r="CZ27" i="22"/>
  <c r="DQ27" i="22" s="1"/>
  <c r="DA27" i="22"/>
  <c r="DB27" i="22"/>
  <c r="DC27" i="22"/>
  <c r="CX28" i="22"/>
  <c r="DP28" i="22" s="1"/>
  <c r="CY28" i="22"/>
  <c r="CZ28" i="22"/>
  <c r="DQ28" i="22" s="1"/>
  <c r="DA28" i="22"/>
  <c r="DB28" i="22"/>
  <c r="DC28" i="22"/>
  <c r="CX29" i="22"/>
  <c r="DP29" i="22" s="1"/>
  <c r="CY29" i="22"/>
  <c r="CZ29" i="22"/>
  <c r="DQ29" i="22" s="1"/>
  <c r="DA29" i="22"/>
  <c r="DB29" i="22"/>
  <c r="DC29" i="22"/>
  <c r="CX30" i="22"/>
  <c r="DP30" i="22" s="1"/>
  <c r="CY30" i="22"/>
  <c r="CZ30" i="22"/>
  <c r="DQ30" i="22" s="1"/>
  <c r="DA30" i="22"/>
  <c r="DB30" i="22"/>
  <c r="DR30" i="22" s="1"/>
  <c r="DC30" i="22"/>
  <c r="CX31" i="22"/>
  <c r="DP31" i="22" s="1"/>
  <c r="CY31" i="22"/>
  <c r="CZ31" i="22"/>
  <c r="DQ31" i="22" s="1"/>
  <c r="DA31" i="22"/>
  <c r="DB31" i="22"/>
  <c r="DR31" i="22" s="1"/>
  <c r="DC31" i="22"/>
  <c r="CX32" i="22"/>
  <c r="DP32" i="22" s="1"/>
  <c r="CY32" i="22"/>
  <c r="CZ32" i="22"/>
  <c r="DQ32" i="22" s="1"/>
  <c r="DA32" i="22"/>
  <c r="DB32" i="22"/>
  <c r="DC32" i="22"/>
  <c r="CX33" i="22"/>
  <c r="DP33" i="22" s="1"/>
  <c r="CY33" i="22"/>
  <c r="CZ33" i="22"/>
  <c r="DQ33" i="22" s="1"/>
  <c r="DA33" i="22"/>
  <c r="DB33" i="22"/>
  <c r="DC33" i="22"/>
  <c r="CX34" i="22"/>
  <c r="DP34" i="22" s="1"/>
  <c r="CY34" i="22"/>
  <c r="CZ34" i="22"/>
  <c r="DQ34" i="22" s="1"/>
  <c r="DA34" i="22"/>
  <c r="DB34" i="22"/>
  <c r="DC34" i="22"/>
  <c r="CX35" i="22"/>
  <c r="DP35" i="22" s="1"/>
  <c r="CY35" i="22"/>
  <c r="CZ35" i="22"/>
  <c r="DQ35" i="22" s="1"/>
  <c r="DA35" i="22"/>
  <c r="DB35" i="22"/>
  <c r="DR35" i="22" s="1"/>
  <c r="DC35" i="22"/>
  <c r="CX36" i="22"/>
  <c r="DP36" i="22" s="1"/>
  <c r="CY36" i="22"/>
  <c r="CZ36" i="22"/>
  <c r="DQ36" i="22" s="1"/>
  <c r="DA36" i="22"/>
  <c r="DB36" i="22"/>
  <c r="DC36" i="22"/>
  <c r="CX37" i="22"/>
  <c r="DP37" i="22" s="1"/>
  <c r="CY37" i="22"/>
  <c r="CZ37" i="22"/>
  <c r="DQ37" i="22" s="1"/>
  <c r="DA37" i="22"/>
  <c r="DB37" i="22"/>
  <c r="DR37" i="22" s="1"/>
  <c r="DC37" i="22"/>
  <c r="CX38" i="22"/>
  <c r="DP38" i="22" s="1"/>
  <c r="CY38" i="22"/>
  <c r="CZ38" i="22"/>
  <c r="DQ38" i="22" s="1"/>
  <c r="DA38" i="22"/>
  <c r="DB38" i="22"/>
  <c r="DR38" i="22" s="1"/>
  <c r="DC38" i="22"/>
  <c r="CX39" i="22"/>
  <c r="DP39" i="22" s="1"/>
  <c r="CY39" i="22"/>
  <c r="CZ39" i="22"/>
  <c r="DQ39" i="22" s="1"/>
  <c r="DA39" i="22"/>
  <c r="DB39" i="22"/>
  <c r="DR39" i="22" s="1"/>
  <c r="DC39" i="22"/>
  <c r="CX40" i="22"/>
  <c r="DP40" i="22" s="1"/>
  <c r="CY40" i="22"/>
  <c r="CZ40" i="22"/>
  <c r="DQ40" i="22" s="1"/>
  <c r="DA40" i="22"/>
  <c r="DB40" i="22"/>
  <c r="DC40" i="22"/>
  <c r="CX42" i="22"/>
  <c r="DP42" i="22" s="1"/>
  <c r="CY42" i="22"/>
  <c r="CZ42" i="22"/>
  <c r="DQ42" i="22" s="1"/>
  <c r="DA42" i="22"/>
  <c r="DB42" i="22"/>
  <c r="DR42" i="22" s="1"/>
  <c r="DC42" i="22"/>
  <c r="CX43" i="22"/>
  <c r="DP43" i="22" s="1"/>
  <c r="CY43" i="22"/>
  <c r="CZ43" i="22"/>
  <c r="DQ43" i="22" s="1"/>
  <c r="DA43" i="22"/>
  <c r="DB43" i="22"/>
  <c r="DC43" i="22"/>
  <c r="CX44" i="22"/>
  <c r="DP44" i="22" s="1"/>
  <c r="CY44" i="22"/>
  <c r="CZ44" i="22"/>
  <c r="DQ44" i="22" s="1"/>
  <c r="DA44" i="22"/>
  <c r="DB44" i="22"/>
  <c r="DC44" i="22"/>
  <c r="CX45" i="22"/>
  <c r="DP45" i="22" s="1"/>
  <c r="CY45" i="22"/>
  <c r="CZ45" i="22"/>
  <c r="DQ45" i="22" s="1"/>
  <c r="DA45" i="22"/>
  <c r="DB45" i="22"/>
  <c r="DR45" i="22" s="1"/>
  <c r="DC45" i="22"/>
  <c r="CX46" i="22"/>
  <c r="DP46" i="22" s="1"/>
  <c r="CY46" i="22"/>
  <c r="CZ46" i="22"/>
  <c r="DQ46" i="22" s="1"/>
  <c r="DA46" i="22"/>
  <c r="DB46" i="22"/>
  <c r="DR46" i="22" s="1"/>
  <c r="DC46" i="22"/>
  <c r="CX47" i="22"/>
  <c r="DP47" i="22" s="1"/>
  <c r="CY47" i="22"/>
  <c r="CZ47" i="22"/>
  <c r="DQ47" i="22" s="1"/>
  <c r="DA47" i="22"/>
  <c r="DB47" i="22"/>
  <c r="DR47" i="22" s="1"/>
  <c r="DC47" i="22"/>
  <c r="CX48" i="22"/>
  <c r="DP48" i="22" s="1"/>
  <c r="CY48" i="22"/>
  <c r="CZ48" i="22"/>
  <c r="DQ48" i="22" s="1"/>
  <c r="DA48" i="22"/>
  <c r="DB48" i="22"/>
  <c r="DR48" i="22" s="1"/>
  <c r="DC48" i="22"/>
  <c r="CX49" i="22"/>
  <c r="DP49" i="22" s="1"/>
  <c r="CY49" i="22"/>
  <c r="CZ49" i="22"/>
  <c r="DQ49" i="22" s="1"/>
  <c r="DA49" i="22"/>
  <c r="DB49" i="22"/>
  <c r="DR49" i="22" s="1"/>
  <c r="DC49" i="22"/>
  <c r="CX50" i="22"/>
  <c r="DP50" i="22" s="1"/>
  <c r="CY50" i="22"/>
  <c r="CZ50" i="22"/>
  <c r="DQ50" i="22" s="1"/>
  <c r="DA50" i="22"/>
  <c r="DB50" i="22"/>
  <c r="DR50" i="22" s="1"/>
  <c r="DC50" i="22"/>
  <c r="CX53" i="22"/>
  <c r="DP53" i="22" s="1"/>
  <c r="CY53" i="22"/>
  <c r="CZ53" i="22"/>
  <c r="DQ53" i="22" s="1"/>
  <c r="DA53" i="22"/>
  <c r="DB53" i="22"/>
  <c r="DR53" i="22" s="1"/>
  <c r="DC53" i="22"/>
  <c r="CX54" i="22"/>
  <c r="DP54" i="22" s="1"/>
  <c r="CY54" i="22"/>
  <c r="CZ54" i="22"/>
  <c r="DQ54" i="22" s="1"/>
  <c r="DA54" i="22"/>
  <c r="DB54" i="22"/>
  <c r="DR54" i="22" s="1"/>
  <c r="DC54" i="22"/>
  <c r="CX55" i="22"/>
  <c r="DP55" i="22" s="1"/>
  <c r="CY55" i="22"/>
  <c r="CZ55" i="22"/>
  <c r="DQ55" i="22" s="1"/>
  <c r="DA55" i="22"/>
  <c r="DB55" i="22"/>
  <c r="DR55" i="22" s="1"/>
  <c r="DC55" i="22"/>
  <c r="CY7" i="22"/>
  <c r="CZ7" i="22"/>
  <c r="DQ7" i="22" s="1"/>
  <c r="DA7" i="22"/>
  <c r="DB7" i="22"/>
  <c r="DC7" i="22"/>
  <c r="CX7" i="22"/>
  <c r="DP7" i="22" s="1"/>
  <c r="G51" i="56"/>
  <c r="DO51" i="22" s="1"/>
  <c r="E51" i="56"/>
  <c r="DM51" i="22" s="1"/>
  <c r="C51" i="56"/>
  <c r="DK51" i="22" s="1"/>
  <c r="G41" i="56"/>
  <c r="E41" i="56"/>
  <c r="C41" i="56"/>
  <c r="G23" i="56"/>
  <c r="E23" i="56"/>
  <c r="H23" i="56" s="1"/>
  <c r="C23" i="56"/>
  <c r="F51" i="56" l="1"/>
  <c r="DN51" i="22" s="1"/>
  <c r="FQ51" i="22" s="1"/>
  <c r="B51" i="56"/>
  <c r="DJ51" i="22" s="1"/>
  <c r="FO51" i="22" s="1"/>
  <c r="F41" i="56"/>
  <c r="DN41" i="22" s="1"/>
  <c r="FQ41" i="22" s="1"/>
  <c r="DO41" i="22"/>
  <c r="D41" i="56"/>
  <c r="DL41" i="22" s="1"/>
  <c r="FP41" i="22" s="1"/>
  <c r="DM41" i="22"/>
  <c r="B41" i="56"/>
  <c r="DJ41" i="22" s="1"/>
  <c r="FO41" i="22" s="1"/>
  <c r="DK41" i="22"/>
  <c r="F23" i="56"/>
  <c r="DN23" i="22" s="1"/>
  <c r="FQ23" i="22" s="1"/>
  <c r="DO23" i="22"/>
  <c r="D23" i="56"/>
  <c r="DL23" i="22" s="1"/>
  <c r="FP23" i="22" s="1"/>
  <c r="DM23" i="22"/>
  <c r="B23" i="56"/>
  <c r="DJ23" i="22" s="1"/>
  <c r="FO23" i="22" s="1"/>
  <c r="DK23" i="22"/>
  <c r="E52" i="56"/>
  <c r="D51" i="56"/>
  <c r="DL51" i="22" s="1"/>
  <c r="FP51" i="22" s="1"/>
  <c r="G52" i="56"/>
  <c r="C52" i="56"/>
  <c r="M43" i="51"/>
  <c r="M44" i="51"/>
  <c r="M45" i="51"/>
  <c r="M46" i="51"/>
  <c r="M47" i="51"/>
  <c r="M48" i="51"/>
  <c r="M42" i="51"/>
  <c r="H23" i="51"/>
  <c r="H24" i="51"/>
  <c r="H25" i="51"/>
  <c r="H26" i="51"/>
  <c r="H27" i="51"/>
  <c r="H28" i="51"/>
  <c r="H22" i="51"/>
  <c r="EC51" i="22" l="1"/>
  <c r="EB41" i="22"/>
  <c r="EB23" i="22"/>
  <c r="EC41" i="22"/>
  <c r="EC23" i="22"/>
  <c r="ED41" i="22"/>
  <c r="EB51" i="22"/>
  <c r="ED23" i="22"/>
  <c r="ED51" i="22"/>
  <c r="DM52" i="22"/>
  <c r="H52" i="56"/>
  <c r="F52" i="56"/>
  <c r="DN52" i="22" s="1"/>
  <c r="FQ52" i="22" s="1"/>
  <c r="DO52" i="22"/>
  <c r="D52" i="56"/>
  <c r="DL52" i="22" s="1"/>
  <c r="FP52" i="22" s="1"/>
  <c r="B52" i="56"/>
  <c r="DJ52" i="22" s="1"/>
  <c r="FO52" i="22" s="1"/>
  <c r="DK52" i="22"/>
  <c r="CL24" i="22"/>
  <c r="DD24" i="22" s="1"/>
  <c r="CM24" i="22"/>
  <c r="CN24" i="22"/>
  <c r="DE24" i="22" s="1"/>
  <c r="CO24" i="22"/>
  <c r="CP24" i="22"/>
  <c r="DF24" i="22" s="1"/>
  <c r="CQ24" i="22"/>
  <c r="CL25" i="22"/>
  <c r="DD25" i="22" s="1"/>
  <c r="CM25" i="22"/>
  <c r="CN25" i="22"/>
  <c r="DE25" i="22" s="1"/>
  <c r="CO25" i="22"/>
  <c r="CP25" i="22"/>
  <c r="DF25" i="22" s="1"/>
  <c r="CQ25" i="22"/>
  <c r="CL26" i="22"/>
  <c r="DD26" i="22" s="1"/>
  <c r="CM26" i="22"/>
  <c r="CN26" i="22"/>
  <c r="DE26" i="22" s="1"/>
  <c r="CO26" i="22"/>
  <c r="CP26" i="22"/>
  <c r="DF26" i="22" s="1"/>
  <c r="CQ26" i="22"/>
  <c r="CL27" i="22"/>
  <c r="DD27" i="22" s="1"/>
  <c r="CM27" i="22"/>
  <c r="CN27" i="22"/>
  <c r="DE27" i="22" s="1"/>
  <c r="CO27" i="22"/>
  <c r="CP27" i="22"/>
  <c r="CQ27" i="22"/>
  <c r="CL28" i="22"/>
  <c r="DD28" i="22" s="1"/>
  <c r="CM28" i="22"/>
  <c r="CN28" i="22"/>
  <c r="DE28" i="22" s="1"/>
  <c r="CO28" i="22"/>
  <c r="CP28" i="22"/>
  <c r="DF28" i="22" s="1"/>
  <c r="CQ28" i="22"/>
  <c r="CL29" i="22"/>
  <c r="DD29" i="22" s="1"/>
  <c r="CM29" i="22"/>
  <c r="CN29" i="22"/>
  <c r="DE29" i="22" s="1"/>
  <c r="CO29" i="22"/>
  <c r="CP29" i="22"/>
  <c r="DF29" i="22" s="1"/>
  <c r="CQ29" i="22"/>
  <c r="CL30" i="22"/>
  <c r="DD30" i="22" s="1"/>
  <c r="CM30" i="22"/>
  <c r="CN30" i="22"/>
  <c r="DE30" i="22" s="1"/>
  <c r="CO30" i="22"/>
  <c r="CP30" i="22"/>
  <c r="DF30" i="22" s="1"/>
  <c r="CQ30" i="22"/>
  <c r="CL31" i="22"/>
  <c r="DD31" i="22" s="1"/>
  <c r="CM31" i="22"/>
  <c r="CN31" i="22"/>
  <c r="DE31" i="22" s="1"/>
  <c r="CO31" i="22"/>
  <c r="CP31" i="22"/>
  <c r="DF31" i="22" s="1"/>
  <c r="CQ31" i="22"/>
  <c r="CL32" i="22"/>
  <c r="DD32" i="22" s="1"/>
  <c r="CM32" i="22"/>
  <c r="CN32" i="22"/>
  <c r="DE32" i="22" s="1"/>
  <c r="CO32" i="22"/>
  <c r="CP32" i="22"/>
  <c r="DF32" i="22" s="1"/>
  <c r="CQ32" i="22"/>
  <c r="CL33" i="22"/>
  <c r="DD33" i="22" s="1"/>
  <c r="CM33" i="22"/>
  <c r="CN33" i="22"/>
  <c r="DE33" i="22" s="1"/>
  <c r="CO33" i="22"/>
  <c r="CP33" i="22"/>
  <c r="DF33" i="22" s="1"/>
  <c r="CQ33" i="22"/>
  <c r="CL34" i="22"/>
  <c r="DD34" i="22" s="1"/>
  <c r="CM34" i="22"/>
  <c r="CN34" i="22"/>
  <c r="DE34" i="22" s="1"/>
  <c r="CO34" i="22"/>
  <c r="CP34" i="22"/>
  <c r="DF34" i="22" s="1"/>
  <c r="CQ34" i="22"/>
  <c r="CL35" i="22"/>
  <c r="DD35" i="22" s="1"/>
  <c r="CM35" i="22"/>
  <c r="CN35" i="22"/>
  <c r="DE35" i="22" s="1"/>
  <c r="CO35" i="22"/>
  <c r="CP35" i="22"/>
  <c r="DF35" i="22" s="1"/>
  <c r="CQ35" i="22"/>
  <c r="CL36" i="22"/>
  <c r="DD36" i="22" s="1"/>
  <c r="CM36" i="22"/>
  <c r="CN36" i="22"/>
  <c r="DE36" i="22" s="1"/>
  <c r="CO36" i="22"/>
  <c r="CP36" i="22"/>
  <c r="CQ36" i="22"/>
  <c r="CL37" i="22"/>
  <c r="DD37" i="22" s="1"/>
  <c r="CM37" i="22"/>
  <c r="CN37" i="22"/>
  <c r="DE37" i="22" s="1"/>
  <c r="CO37" i="22"/>
  <c r="CP37" i="22"/>
  <c r="DF37" i="22" s="1"/>
  <c r="CQ37" i="22"/>
  <c r="CL38" i="22"/>
  <c r="DD38" i="22" s="1"/>
  <c r="CM38" i="22"/>
  <c r="CN38" i="22"/>
  <c r="DE38" i="22" s="1"/>
  <c r="CO38" i="22"/>
  <c r="CP38" i="22"/>
  <c r="DF38" i="22" s="1"/>
  <c r="CQ38" i="22"/>
  <c r="CL39" i="22"/>
  <c r="DD39" i="22" s="1"/>
  <c r="CM39" i="22"/>
  <c r="CN39" i="22"/>
  <c r="DE39" i="22" s="1"/>
  <c r="CO39" i="22"/>
  <c r="CP39" i="22"/>
  <c r="DF39" i="22" s="1"/>
  <c r="CQ39" i="22"/>
  <c r="CL40" i="22"/>
  <c r="DD40" i="22" s="1"/>
  <c r="CM40" i="22"/>
  <c r="CN40" i="22"/>
  <c r="DE40" i="22" s="1"/>
  <c r="CO40" i="22"/>
  <c r="CP40" i="22"/>
  <c r="DF40" i="22" s="1"/>
  <c r="CQ40" i="22"/>
  <c r="CL42" i="22"/>
  <c r="DD42" i="22" s="1"/>
  <c r="CM42" i="22"/>
  <c r="CN42" i="22"/>
  <c r="DE42" i="22" s="1"/>
  <c r="CO42" i="22"/>
  <c r="CP42" i="22"/>
  <c r="DF42" i="22" s="1"/>
  <c r="CQ42" i="22"/>
  <c r="CL43" i="22"/>
  <c r="DD43" i="22" s="1"/>
  <c r="CM43" i="22"/>
  <c r="CN43" i="22"/>
  <c r="DE43" i="22" s="1"/>
  <c r="CO43" i="22"/>
  <c r="CP43" i="22"/>
  <c r="DF43" i="22" s="1"/>
  <c r="CQ43" i="22"/>
  <c r="CL44" i="22"/>
  <c r="DD44" i="22" s="1"/>
  <c r="CM44" i="22"/>
  <c r="CN44" i="22"/>
  <c r="DE44" i="22" s="1"/>
  <c r="CO44" i="22"/>
  <c r="CP44" i="22"/>
  <c r="DF44" i="22" s="1"/>
  <c r="CQ44" i="22"/>
  <c r="CL45" i="22"/>
  <c r="DD45" i="22" s="1"/>
  <c r="CM45" i="22"/>
  <c r="CN45" i="22"/>
  <c r="DE45" i="22" s="1"/>
  <c r="CO45" i="22"/>
  <c r="CP45" i="22"/>
  <c r="DF45" i="22" s="1"/>
  <c r="CQ45" i="22"/>
  <c r="CL46" i="22"/>
  <c r="DD46" i="22" s="1"/>
  <c r="CM46" i="22"/>
  <c r="CN46" i="22"/>
  <c r="DE46" i="22" s="1"/>
  <c r="CO46" i="22"/>
  <c r="CP46" i="22"/>
  <c r="DF46" i="22" s="1"/>
  <c r="CQ46" i="22"/>
  <c r="CL47" i="22"/>
  <c r="DD47" i="22" s="1"/>
  <c r="CM47" i="22"/>
  <c r="CN47" i="22"/>
  <c r="DE47" i="22" s="1"/>
  <c r="CO47" i="22"/>
  <c r="CP47" i="22"/>
  <c r="DF47" i="22" s="1"/>
  <c r="CQ47" i="22"/>
  <c r="CL48" i="22"/>
  <c r="DD48" i="22" s="1"/>
  <c r="CM48" i="22"/>
  <c r="CN48" i="22"/>
  <c r="DE48" i="22" s="1"/>
  <c r="CO48" i="22"/>
  <c r="CP48" i="22"/>
  <c r="DF48" i="22" s="1"/>
  <c r="CQ48" i="22"/>
  <c r="CL49" i="22"/>
  <c r="DD49" i="22" s="1"/>
  <c r="CM49" i="22"/>
  <c r="CN49" i="22"/>
  <c r="DE49" i="22" s="1"/>
  <c r="CO49" i="22"/>
  <c r="CP49" i="22"/>
  <c r="DF49" i="22" s="1"/>
  <c r="CQ49" i="22"/>
  <c r="CL50" i="22"/>
  <c r="DD50" i="22" s="1"/>
  <c r="CM50" i="22"/>
  <c r="CN50" i="22"/>
  <c r="DE50" i="22" s="1"/>
  <c r="CO50" i="22"/>
  <c r="CP50" i="22"/>
  <c r="DF50" i="22" s="1"/>
  <c r="CQ50" i="22"/>
  <c r="CL53" i="22"/>
  <c r="DD53" i="22" s="1"/>
  <c r="CM53" i="22"/>
  <c r="CN53" i="22"/>
  <c r="DE53" i="22" s="1"/>
  <c r="CO53" i="22"/>
  <c r="CP53" i="22"/>
  <c r="DF53" i="22" s="1"/>
  <c r="CQ53" i="22"/>
  <c r="CL54" i="22"/>
  <c r="DD54" i="22" s="1"/>
  <c r="CM54" i="22"/>
  <c r="CN54" i="22"/>
  <c r="DE54" i="22" s="1"/>
  <c r="CO54" i="22"/>
  <c r="CP54" i="22"/>
  <c r="DF54" i="22" s="1"/>
  <c r="CQ54" i="22"/>
  <c r="CL55" i="22"/>
  <c r="DD55" i="22" s="1"/>
  <c r="CM55" i="22"/>
  <c r="CN55" i="22"/>
  <c r="DE55" i="22" s="1"/>
  <c r="CO55" i="22"/>
  <c r="CP55" i="22"/>
  <c r="DF55" i="22" s="1"/>
  <c r="CQ55" i="22"/>
  <c r="CL8" i="22"/>
  <c r="DD8" i="22" s="1"/>
  <c r="CM8" i="22"/>
  <c r="CN8" i="22"/>
  <c r="DE8" i="22" s="1"/>
  <c r="CO8" i="22"/>
  <c r="CP8" i="22"/>
  <c r="DF8" i="22" s="1"/>
  <c r="CQ8" i="22"/>
  <c r="CL9" i="22"/>
  <c r="DD9" i="22" s="1"/>
  <c r="CM9" i="22"/>
  <c r="CN9" i="22"/>
  <c r="DE9" i="22" s="1"/>
  <c r="CO9" i="22"/>
  <c r="CP9" i="22"/>
  <c r="DF9" i="22" s="1"/>
  <c r="CQ9" i="22"/>
  <c r="CL10" i="22"/>
  <c r="DD10" i="22" s="1"/>
  <c r="CM10" i="22"/>
  <c r="CN10" i="22"/>
  <c r="DE10" i="22" s="1"/>
  <c r="CO10" i="22"/>
  <c r="CP10" i="22"/>
  <c r="DF10" i="22" s="1"/>
  <c r="CQ10" i="22"/>
  <c r="CL11" i="22"/>
  <c r="DD11" i="22" s="1"/>
  <c r="CM11" i="22"/>
  <c r="CN11" i="22"/>
  <c r="DE11" i="22" s="1"/>
  <c r="CO11" i="22"/>
  <c r="CP11" i="22"/>
  <c r="DF11" i="22" s="1"/>
  <c r="CQ11" i="22"/>
  <c r="CL12" i="22"/>
  <c r="DD12" i="22" s="1"/>
  <c r="CM12" i="22"/>
  <c r="CN12" i="22"/>
  <c r="DE12" i="22" s="1"/>
  <c r="CO12" i="22"/>
  <c r="CP12" i="22"/>
  <c r="CQ12" i="22"/>
  <c r="CL13" i="22"/>
  <c r="DD13" i="22" s="1"/>
  <c r="CM13" i="22"/>
  <c r="CN13" i="22"/>
  <c r="DE13" i="22" s="1"/>
  <c r="CO13" i="22"/>
  <c r="CP13" i="22"/>
  <c r="CQ13" i="22"/>
  <c r="CL14" i="22"/>
  <c r="DD14" i="22" s="1"/>
  <c r="CM14" i="22"/>
  <c r="CN14" i="22"/>
  <c r="DE14" i="22" s="1"/>
  <c r="CO14" i="22"/>
  <c r="CP14" i="22"/>
  <c r="CQ14" i="22"/>
  <c r="CL15" i="22"/>
  <c r="DD15" i="22" s="1"/>
  <c r="CM15" i="22"/>
  <c r="CN15" i="22"/>
  <c r="DE15" i="22" s="1"/>
  <c r="CO15" i="22"/>
  <c r="CP15" i="22"/>
  <c r="CQ15" i="22"/>
  <c r="CL16" i="22"/>
  <c r="DD16" i="22" s="1"/>
  <c r="CM16" i="22"/>
  <c r="CN16" i="22"/>
  <c r="DE16" i="22" s="1"/>
  <c r="CO16" i="22"/>
  <c r="CP16" i="22"/>
  <c r="DF16" i="22" s="1"/>
  <c r="CQ16" i="22"/>
  <c r="CL17" i="22"/>
  <c r="DD17" i="22" s="1"/>
  <c r="CM17" i="22"/>
  <c r="CN17" i="22"/>
  <c r="DE17" i="22" s="1"/>
  <c r="CO17" i="22"/>
  <c r="CP17" i="22"/>
  <c r="DF17" i="22" s="1"/>
  <c r="CQ17" i="22"/>
  <c r="CL18" i="22"/>
  <c r="DD18" i="22" s="1"/>
  <c r="CM18" i="22"/>
  <c r="CN18" i="22"/>
  <c r="DE18" i="22" s="1"/>
  <c r="CO18" i="22"/>
  <c r="CP18" i="22"/>
  <c r="DF18" i="22" s="1"/>
  <c r="CQ18" i="22"/>
  <c r="CL19" i="22"/>
  <c r="DD19" i="22" s="1"/>
  <c r="CM19" i="22"/>
  <c r="CN19" i="22"/>
  <c r="DE19" i="22" s="1"/>
  <c r="CO19" i="22"/>
  <c r="CP19" i="22"/>
  <c r="CQ19" i="22"/>
  <c r="CL20" i="22"/>
  <c r="DD20" i="22" s="1"/>
  <c r="CM20" i="22"/>
  <c r="CN20" i="22"/>
  <c r="DE20" i="22" s="1"/>
  <c r="CO20" i="22"/>
  <c r="CP20" i="22"/>
  <c r="DF20" i="22" s="1"/>
  <c r="CQ20" i="22"/>
  <c r="CL21" i="22"/>
  <c r="DD21" i="22" s="1"/>
  <c r="CM21" i="22"/>
  <c r="CN21" i="22"/>
  <c r="DE21" i="22" s="1"/>
  <c r="CO21" i="22"/>
  <c r="CP21" i="22"/>
  <c r="CQ21" i="22"/>
  <c r="CL22" i="22"/>
  <c r="DD22" i="22" s="1"/>
  <c r="CM22" i="22"/>
  <c r="CN22" i="22"/>
  <c r="DE22" i="22" s="1"/>
  <c r="CO22" i="22"/>
  <c r="CP22" i="22"/>
  <c r="DF22" i="22" s="1"/>
  <c r="CQ22" i="22"/>
  <c r="CM7" i="22"/>
  <c r="CN7" i="22"/>
  <c r="DE7" i="22" s="1"/>
  <c r="CO7" i="22"/>
  <c r="CP7" i="22"/>
  <c r="DF7" i="22" s="1"/>
  <c r="CQ7" i="22"/>
  <c r="CL7" i="22"/>
  <c r="DD7" i="22" s="1"/>
  <c r="EC52" i="22" l="1"/>
  <c r="ED52" i="22"/>
  <c r="EB52" i="22"/>
  <c r="CD26" i="22"/>
  <c r="CD27" i="22"/>
  <c r="CD28" i="22"/>
  <c r="CD29" i="22"/>
  <c r="CD24" i="22"/>
  <c r="CD21" i="22"/>
  <c r="CD11" i="22"/>
  <c r="CD12" i="22"/>
  <c r="CD13" i="22"/>
  <c r="CD14" i="22"/>
  <c r="CD15" i="22"/>
  <c r="CT15" i="22" s="1"/>
  <c r="AT11" i="22"/>
  <c r="CW11" i="22" s="1"/>
  <c r="AT12" i="22"/>
  <c r="AT13" i="22"/>
  <c r="CW13" i="22" s="1"/>
  <c r="AP8" i="22"/>
  <c r="CU8" i="22" s="1"/>
  <c r="AR8" i="22"/>
  <c r="CV8" i="22" s="1"/>
  <c r="AT8" i="22"/>
  <c r="CW8" i="22" s="1"/>
  <c r="AP9" i="22"/>
  <c r="CU9" i="22" s="1"/>
  <c r="AR9" i="22"/>
  <c r="CV9" i="22" s="1"/>
  <c r="AT9" i="22"/>
  <c r="CW9" i="22" s="1"/>
  <c r="AP10" i="22"/>
  <c r="CU10" i="22" s="1"/>
  <c r="AR10" i="22"/>
  <c r="AT10" i="22"/>
  <c r="CW10" i="22" s="1"/>
  <c r="AP11" i="22"/>
  <c r="CU11" i="22" s="1"/>
  <c r="AR11" i="22"/>
  <c r="CV11" i="22" s="1"/>
  <c r="AP12" i="22"/>
  <c r="CU12" i="22" s="1"/>
  <c r="AR12" i="22"/>
  <c r="CV12" i="22" s="1"/>
  <c r="AP13" i="22"/>
  <c r="CU13" i="22" s="1"/>
  <c r="AR13" i="22"/>
  <c r="CV13" i="22" s="1"/>
  <c r="AP14" i="22"/>
  <c r="AR14" i="22"/>
  <c r="CV14" i="22" s="1"/>
  <c r="AT14" i="22"/>
  <c r="AP15" i="22"/>
  <c r="CU15" i="22" s="1"/>
  <c r="AR15" i="22"/>
  <c r="AT15" i="22"/>
  <c r="AP16" i="22"/>
  <c r="CU16" i="22" s="1"/>
  <c r="AR16" i="22"/>
  <c r="CV16" i="22" s="1"/>
  <c r="AT16" i="22"/>
  <c r="CW16" i="22" s="1"/>
  <c r="AP17" i="22"/>
  <c r="CU17" i="22" s="1"/>
  <c r="AR17" i="22"/>
  <c r="CV17" i="22" s="1"/>
  <c r="AT17" i="22"/>
  <c r="CW17" i="22" s="1"/>
  <c r="AP18" i="22"/>
  <c r="AR18" i="22"/>
  <c r="CV18" i="22" s="1"/>
  <c r="AT18" i="22"/>
  <c r="CW18" i="22" s="1"/>
  <c r="AP19" i="22"/>
  <c r="CU19" i="22" s="1"/>
  <c r="AR19" i="22"/>
  <c r="CV19" i="22" s="1"/>
  <c r="AT19" i="22"/>
  <c r="CW19" i="22" s="1"/>
  <c r="AP20" i="22"/>
  <c r="CU20" i="22" s="1"/>
  <c r="AR20" i="22"/>
  <c r="CV20" i="22" s="1"/>
  <c r="AT20" i="22"/>
  <c r="AP21" i="22"/>
  <c r="CU21" i="22" s="1"/>
  <c r="AR21" i="22"/>
  <c r="CV21" i="22" s="1"/>
  <c r="AT21" i="22"/>
  <c r="AP22" i="22"/>
  <c r="CU22" i="22" s="1"/>
  <c r="AR22" i="22"/>
  <c r="CV22" i="22" s="1"/>
  <c r="AT22" i="22"/>
  <c r="CW22" i="22" s="1"/>
  <c r="C22" i="43"/>
  <c r="B22" i="43" s="1"/>
  <c r="AP23" i="22" s="1"/>
  <c r="E22" i="43"/>
  <c r="D22" i="43" s="1"/>
  <c r="AR23" i="22" s="1"/>
  <c r="G22" i="43"/>
  <c r="F22" i="43" s="1"/>
  <c r="AT23" i="22" s="1"/>
  <c r="AP24" i="22"/>
  <c r="CU24" i="22" s="1"/>
  <c r="AR24" i="22"/>
  <c r="CV24" i="22" s="1"/>
  <c r="AT24" i="22"/>
  <c r="CW24" i="22" s="1"/>
  <c r="AP25" i="22"/>
  <c r="CU25" i="22" s="1"/>
  <c r="AR25" i="22"/>
  <c r="CV25" i="22" s="1"/>
  <c r="AT25" i="22"/>
  <c r="CW25" i="22" s="1"/>
  <c r="AP26" i="22"/>
  <c r="AR26" i="22"/>
  <c r="CV26" i="22" s="1"/>
  <c r="AT26" i="22"/>
  <c r="CW26" i="22" s="1"/>
  <c r="AP27" i="22"/>
  <c r="CU27" i="22" s="1"/>
  <c r="AR27" i="22"/>
  <c r="AT27" i="22"/>
  <c r="AP28" i="22"/>
  <c r="CU28" i="22" s="1"/>
  <c r="AR28" i="22"/>
  <c r="CV28" i="22" s="1"/>
  <c r="AT28" i="22"/>
  <c r="CW28" i="22" s="1"/>
  <c r="AP29" i="22"/>
  <c r="CU29" i="22" s="1"/>
  <c r="AR29" i="22"/>
  <c r="CV29" i="22" s="1"/>
  <c r="AT29" i="22"/>
  <c r="CW29" i="22" s="1"/>
  <c r="AP30" i="22"/>
  <c r="CU30" i="22" s="1"/>
  <c r="AR30" i="22"/>
  <c r="CV30" i="22" s="1"/>
  <c r="AT30" i="22"/>
  <c r="CW30" i="22" s="1"/>
  <c r="AP31" i="22"/>
  <c r="CU31" i="22" s="1"/>
  <c r="AR31" i="22"/>
  <c r="AT31" i="22"/>
  <c r="CW31" i="22" s="1"/>
  <c r="AP32" i="22"/>
  <c r="CU32" i="22" s="1"/>
  <c r="AR32" i="22"/>
  <c r="CV32" i="22" s="1"/>
  <c r="AT32" i="22"/>
  <c r="CW32" i="22" s="1"/>
  <c r="AP33" i="22"/>
  <c r="CU33" i="22" s="1"/>
  <c r="AR33" i="22"/>
  <c r="CV33" i="22" s="1"/>
  <c r="AT33" i="22"/>
  <c r="CW33" i="22" s="1"/>
  <c r="AP34" i="22"/>
  <c r="CU34" i="22" s="1"/>
  <c r="AR34" i="22"/>
  <c r="CV34" i="22" s="1"/>
  <c r="AT34" i="22"/>
  <c r="CW34" i="22" s="1"/>
  <c r="AP35" i="22"/>
  <c r="CU35" i="22" s="1"/>
  <c r="AR35" i="22"/>
  <c r="CV35" i="22" s="1"/>
  <c r="AT35" i="22"/>
  <c r="CW35" i="22" s="1"/>
  <c r="AP36" i="22"/>
  <c r="CU36" i="22" s="1"/>
  <c r="AR36" i="22"/>
  <c r="CV36" i="22" s="1"/>
  <c r="AT36" i="22"/>
  <c r="AP37" i="22"/>
  <c r="CU37" i="22" s="1"/>
  <c r="AR37" i="22"/>
  <c r="CV37" i="22" s="1"/>
  <c r="AT37" i="22"/>
  <c r="CW37" i="22" s="1"/>
  <c r="AP38" i="22"/>
  <c r="AR38" i="22"/>
  <c r="CV38" i="22" s="1"/>
  <c r="AT38" i="22"/>
  <c r="CW38" i="22" s="1"/>
  <c r="AP39" i="22"/>
  <c r="CU39" i="22" s="1"/>
  <c r="AR39" i="22"/>
  <c r="CV39" i="22" s="1"/>
  <c r="AT39" i="22"/>
  <c r="CW39" i="22" s="1"/>
  <c r="AP40" i="22"/>
  <c r="CU40" i="22" s="1"/>
  <c r="AR40" i="22"/>
  <c r="CV40" i="22" s="1"/>
  <c r="AT40" i="22"/>
  <c r="CW40" i="22" s="1"/>
  <c r="C40" i="43"/>
  <c r="B40" i="43"/>
  <c r="AP41" i="22" s="1"/>
  <c r="E40" i="43"/>
  <c r="D40" i="43" s="1"/>
  <c r="AR41" i="22" s="1"/>
  <c r="G40" i="43"/>
  <c r="AP42" i="22"/>
  <c r="CU42" i="22" s="1"/>
  <c r="AR42" i="22"/>
  <c r="CV42" i="22" s="1"/>
  <c r="AT42" i="22"/>
  <c r="CW42" i="22" s="1"/>
  <c r="AP43" i="22"/>
  <c r="CU43" i="22" s="1"/>
  <c r="AR43" i="22"/>
  <c r="CV43" i="22" s="1"/>
  <c r="AT43" i="22"/>
  <c r="CW43" i="22" s="1"/>
  <c r="AP44" i="22"/>
  <c r="CU44" i="22" s="1"/>
  <c r="AR44" i="22"/>
  <c r="CV44" i="22" s="1"/>
  <c r="AT44" i="22"/>
  <c r="CW44" i="22" s="1"/>
  <c r="AP45" i="22"/>
  <c r="CU45" i="22" s="1"/>
  <c r="AR45" i="22"/>
  <c r="CV45" i="22" s="1"/>
  <c r="AT45" i="22"/>
  <c r="CW45" i="22" s="1"/>
  <c r="AP46" i="22"/>
  <c r="CU46" i="22" s="1"/>
  <c r="AR46" i="22"/>
  <c r="CV46" i="22" s="1"/>
  <c r="AT46" i="22"/>
  <c r="CW46" i="22" s="1"/>
  <c r="AP47" i="22"/>
  <c r="CU47" i="22" s="1"/>
  <c r="AR47" i="22"/>
  <c r="CV47" i="22" s="1"/>
  <c r="AT47" i="22"/>
  <c r="CW47" i="22" s="1"/>
  <c r="AP48" i="22"/>
  <c r="CU48" i="22" s="1"/>
  <c r="AR48" i="22"/>
  <c r="AT48" i="22"/>
  <c r="CW48" i="22" s="1"/>
  <c r="AP49" i="22"/>
  <c r="CU49" i="22" s="1"/>
  <c r="AR49" i="22"/>
  <c r="CV49" i="22" s="1"/>
  <c r="AT49" i="22"/>
  <c r="AP50" i="22"/>
  <c r="CU50" i="22" s="1"/>
  <c r="AR50" i="22"/>
  <c r="CV50" i="22" s="1"/>
  <c r="AT50" i="22"/>
  <c r="CW50" i="22" s="1"/>
  <c r="C50" i="43"/>
  <c r="B50" i="43" s="1"/>
  <c r="AP51" i="22" s="1"/>
  <c r="E50" i="43"/>
  <c r="D50" i="43" s="1"/>
  <c r="G50" i="43"/>
  <c r="AP53" i="22"/>
  <c r="CU53" i="22" s="1"/>
  <c r="AR53" i="22"/>
  <c r="CV53" i="22" s="1"/>
  <c r="AT53" i="22"/>
  <c r="CW53" i="22" s="1"/>
  <c r="AP54" i="22"/>
  <c r="CU54" i="22" s="1"/>
  <c r="AR54" i="22"/>
  <c r="CV54" i="22" s="1"/>
  <c r="AT54" i="22"/>
  <c r="AP55" i="22"/>
  <c r="CU55" i="22" s="1"/>
  <c r="AR55" i="22"/>
  <c r="CV55" i="22" s="1"/>
  <c r="AT55" i="22"/>
  <c r="CW55" i="22" s="1"/>
  <c r="AT7" i="22"/>
  <c r="CW7" i="22" s="1"/>
  <c r="AR7" i="22"/>
  <c r="CV7" i="22" s="1"/>
  <c r="AP7" i="22"/>
  <c r="CU7" i="22" s="1"/>
  <c r="CD55" i="22"/>
  <c r="CB55" i="22"/>
  <c r="BZ55" i="22"/>
  <c r="CD54" i="22"/>
  <c r="CB54" i="22"/>
  <c r="BZ54" i="22"/>
  <c r="CD53" i="22"/>
  <c r="CB53" i="22"/>
  <c r="BZ53" i="22"/>
  <c r="G51" i="50"/>
  <c r="G41" i="50"/>
  <c r="F41" i="50"/>
  <c r="CD41" i="22" s="1"/>
  <c r="G23" i="50"/>
  <c r="E51" i="50"/>
  <c r="D51" i="50" s="1"/>
  <c r="E41" i="50"/>
  <c r="E23" i="50"/>
  <c r="C51" i="50"/>
  <c r="B51" i="50" s="1"/>
  <c r="BZ51" i="22" s="1"/>
  <c r="C41" i="50"/>
  <c r="C23" i="50"/>
  <c r="B23" i="50" s="1"/>
  <c r="BZ23" i="22" s="1"/>
  <c r="CD50" i="22"/>
  <c r="CB50" i="22"/>
  <c r="BZ50" i="22"/>
  <c r="CD49" i="22"/>
  <c r="CB49" i="22"/>
  <c r="BZ49" i="22"/>
  <c r="CD48" i="22"/>
  <c r="CB48" i="22"/>
  <c r="BZ48" i="22"/>
  <c r="CD47" i="22"/>
  <c r="CB47" i="22"/>
  <c r="BZ47" i="22"/>
  <c r="CD46" i="22"/>
  <c r="CB46" i="22"/>
  <c r="BZ46" i="22"/>
  <c r="CD45" i="22"/>
  <c r="CB45" i="22"/>
  <c r="BZ45" i="22"/>
  <c r="CD44" i="22"/>
  <c r="CB44" i="22"/>
  <c r="BZ44" i="22"/>
  <c r="CD43" i="22"/>
  <c r="CB43" i="22"/>
  <c r="BZ43" i="22"/>
  <c r="CD42" i="22"/>
  <c r="CB42" i="22"/>
  <c r="BZ42" i="22"/>
  <c r="CD40" i="22"/>
  <c r="CB40" i="22"/>
  <c r="BZ40" i="22"/>
  <c r="CD39" i="22"/>
  <c r="CB39" i="22"/>
  <c r="BZ39" i="22"/>
  <c r="CD38" i="22"/>
  <c r="CT38" i="22" s="1"/>
  <c r="CB38" i="22"/>
  <c r="BZ38" i="22"/>
  <c r="CD37" i="22"/>
  <c r="CB37" i="22"/>
  <c r="BZ37" i="22"/>
  <c r="CD36" i="22"/>
  <c r="CB36" i="22"/>
  <c r="BZ36" i="22"/>
  <c r="CD35" i="22"/>
  <c r="CB35" i="22"/>
  <c r="BZ35" i="22"/>
  <c r="CD34" i="22"/>
  <c r="CT34" i="22" s="1"/>
  <c r="CB34" i="22"/>
  <c r="BZ34" i="22"/>
  <c r="CD33" i="22"/>
  <c r="CT33" i="22" s="1"/>
  <c r="CB33" i="22"/>
  <c r="BZ33" i="22"/>
  <c r="CD32" i="22"/>
  <c r="CB32" i="22"/>
  <c r="BZ32" i="22"/>
  <c r="CD31" i="22"/>
  <c r="CB31" i="22"/>
  <c r="BZ31" i="22"/>
  <c r="CD30" i="22"/>
  <c r="CT30" i="22" s="1"/>
  <c r="CB30" i="22"/>
  <c r="BZ30" i="22"/>
  <c r="CB29" i="22"/>
  <c r="BZ29" i="22"/>
  <c r="CB28" i="22"/>
  <c r="BZ28" i="22"/>
  <c r="CB27" i="22"/>
  <c r="BZ27" i="22"/>
  <c r="CB26" i="22"/>
  <c r="BZ26" i="22"/>
  <c r="CD25" i="22"/>
  <c r="CB25" i="22"/>
  <c r="BZ25" i="22"/>
  <c r="CB24" i="22"/>
  <c r="BZ24" i="22"/>
  <c r="CD22" i="22"/>
  <c r="CB22" i="22"/>
  <c r="BZ22" i="22"/>
  <c r="CB21" i="22"/>
  <c r="BZ21" i="22"/>
  <c r="CD20" i="22"/>
  <c r="CB20" i="22"/>
  <c r="BZ20" i="22"/>
  <c r="CD19" i="22"/>
  <c r="CB19" i="22"/>
  <c r="BZ19" i="22"/>
  <c r="CD18" i="22"/>
  <c r="CB18" i="22"/>
  <c r="BZ18" i="22"/>
  <c r="CD17" i="22"/>
  <c r="CB17" i="22"/>
  <c r="BZ17" i="22"/>
  <c r="CD16" i="22"/>
  <c r="CB16" i="22"/>
  <c r="BZ16" i="22"/>
  <c r="CB15" i="22"/>
  <c r="BZ15" i="22"/>
  <c r="CB14" i="22"/>
  <c r="BZ14" i="22"/>
  <c r="CB13" i="22"/>
  <c r="BZ13" i="22"/>
  <c r="CB12" i="22"/>
  <c r="BZ12" i="22"/>
  <c r="CB11" i="22"/>
  <c r="BZ11" i="22"/>
  <c r="CD10" i="22"/>
  <c r="CB10" i="22"/>
  <c r="BZ10" i="22"/>
  <c r="CD9" i="22"/>
  <c r="CB9" i="22"/>
  <c r="BZ9" i="22"/>
  <c r="CD8" i="22"/>
  <c r="CB8" i="22"/>
  <c r="BZ8" i="22"/>
  <c r="CB7" i="22"/>
  <c r="BZ7" i="22"/>
  <c r="G51" i="54"/>
  <c r="DC51" i="22" s="1"/>
  <c r="G41" i="54"/>
  <c r="G23" i="54"/>
  <c r="DC23" i="22" s="1"/>
  <c r="E51" i="54"/>
  <c r="DA51" i="22" s="1"/>
  <c r="E41" i="54"/>
  <c r="E23" i="54"/>
  <c r="C51" i="54"/>
  <c r="CY51" i="22" s="1"/>
  <c r="C41" i="54"/>
  <c r="C23" i="54"/>
  <c r="CY23" i="22" s="1"/>
  <c r="BP34" i="22"/>
  <c r="EF34" i="22" s="1"/>
  <c r="G23" i="51"/>
  <c r="F23" i="51"/>
  <c r="G24" i="51"/>
  <c r="F24" i="51"/>
  <c r="G25" i="51"/>
  <c r="F25" i="51"/>
  <c r="G22" i="51"/>
  <c r="F22" i="51"/>
  <c r="L43" i="51"/>
  <c r="L44" i="51"/>
  <c r="L45" i="51"/>
  <c r="L46" i="51"/>
  <c r="L47" i="51"/>
  <c r="L48" i="51"/>
  <c r="L42" i="51"/>
  <c r="AJ24" i="22"/>
  <c r="CA53" i="22"/>
  <c r="CA8" i="22"/>
  <c r="CC8" i="22"/>
  <c r="CE8" i="22"/>
  <c r="CA9" i="22"/>
  <c r="CC9" i="22"/>
  <c r="CE9" i="22"/>
  <c r="CA10" i="22"/>
  <c r="CC10" i="22"/>
  <c r="CE10" i="22"/>
  <c r="CA11" i="22"/>
  <c r="CC11" i="22"/>
  <c r="CE11" i="22"/>
  <c r="CA12" i="22"/>
  <c r="CC12" i="22"/>
  <c r="CE12" i="22"/>
  <c r="CA13" i="22"/>
  <c r="CC13" i="22"/>
  <c r="CE13" i="22"/>
  <c r="CA14" i="22"/>
  <c r="CC14" i="22"/>
  <c r="CE14" i="22"/>
  <c r="CA15" i="22"/>
  <c r="CC15" i="22"/>
  <c r="CE15" i="22"/>
  <c r="CA16" i="22"/>
  <c r="CC16" i="22"/>
  <c r="CE16" i="22"/>
  <c r="CA17" i="22"/>
  <c r="CC17" i="22"/>
  <c r="CE17" i="22"/>
  <c r="CA18" i="22"/>
  <c r="CC18" i="22"/>
  <c r="CE18" i="22"/>
  <c r="CA19" i="22"/>
  <c r="CC19" i="22"/>
  <c r="CE19" i="22"/>
  <c r="CA20" i="22"/>
  <c r="CC20" i="22"/>
  <c r="CE20" i="22"/>
  <c r="CA21" i="22"/>
  <c r="CC21" i="22"/>
  <c r="CE21" i="22"/>
  <c r="CA22" i="22"/>
  <c r="CC22" i="22"/>
  <c r="CE22" i="22"/>
  <c r="CA23" i="22"/>
  <c r="CA24" i="22"/>
  <c r="CC24" i="22"/>
  <c r="CE24" i="22"/>
  <c r="CA25" i="22"/>
  <c r="CC25" i="22"/>
  <c r="CE25" i="22"/>
  <c r="CA26" i="22"/>
  <c r="CC26" i="22"/>
  <c r="CE26" i="22"/>
  <c r="CA27" i="22"/>
  <c r="CC27" i="22"/>
  <c r="CE27" i="22"/>
  <c r="CA28" i="22"/>
  <c r="CC28" i="22"/>
  <c r="CE28" i="22"/>
  <c r="CA29" i="22"/>
  <c r="CC29" i="22"/>
  <c r="CE29" i="22"/>
  <c r="CA30" i="22"/>
  <c r="CC30" i="22"/>
  <c r="CE30" i="22"/>
  <c r="CA31" i="22"/>
  <c r="CC31" i="22"/>
  <c r="CE31" i="22"/>
  <c r="CA32" i="22"/>
  <c r="CC32" i="22"/>
  <c r="CE32" i="22"/>
  <c r="CA33" i="22"/>
  <c r="CC33" i="22"/>
  <c r="CE33" i="22"/>
  <c r="CA34" i="22"/>
  <c r="CC34" i="22"/>
  <c r="CE34" i="22"/>
  <c r="CA35" i="22"/>
  <c r="CC35" i="22"/>
  <c r="CE35" i="22"/>
  <c r="CA36" i="22"/>
  <c r="CC36" i="22"/>
  <c r="CE36" i="22"/>
  <c r="CA37" i="22"/>
  <c r="CC37" i="22"/>
  <c r="CE37" i="22"/>
  <c r="CA38" i="22"/>
  <c r="CC38" i="22"/>
  <c r="CE38" i="22"/>
  <c r="CA39" i="22"/>
  <c r="CC39" i="22"/>
  <c r="CE39" i="22"/>
  <c r="CA40" i="22"/>
  <c r="CC40" i="22"/>
  <c r="CE40" i="22"/>
  <c r="CE41" i="22"/>
  <c r="CA42" i="22"/>
  <c r="CC42" i="22"/>
  <c r="CE42" i="22"/>
  <c r="CA43" i="22"/>
  <c r="CC43" i="22"/>
  <c r="CE43" i="22"/>
  <c r="CA44" i="22"/>
  <c r="CC44" i="22"/>
  <c r="CE44" i="22"/>
  <c r="CA45" i="22"/>
  <c r="CC45" i="22"/>
  <c r="CE45" i="22"/>
  <c r="CA46" i="22"/>
  <c r="CC46" i="22"/>
  <c r="CE46" i="22"/>
  <c r="CA47" i="22"/>
  <c r="CC47" i="22"/>
  <c r="CE47" i="22"/>
  <c r="CA48" i="22"/>
  <c r="CC48" i="22"/>
  <c r="CE48" i="22"/>
  <c r="CA49" i="22"/>
  <c r="CC49" i="22"/>
  <c r="CE49" i="22"/>
  <c r="CA50" i="22"/>
  <c r="CC50" i="22"/>
  <c r="CE50" i="22"/>
  <c r="CA51" i="22"/>
  <c r="CC51" i="22"/>
  <c r="CC53" i="22"/>
  <c r="CE53" i="22"/>
  <c r="CA54" i="22"/>
  <c r="CC54" i="22"/>
  <c r="CE54" i="22"/>
  <c r="CA55" i="22"/>
  <c r="CC55" i="22"/>
  <c r="CE55" i="22"/>
  <c r="CA7" i="22"/>
  <c r="CC7" i="22"/>
  <c r="CD7" i="22"/>
  <c r="CT7" i="22" s="1"/>
  <c r="CE7" i="22"/>
  <c r="BN8" i="22"/>
  <c r="EE8" i="22" s="1"/>
  <c r="BP8" i="22"/>
  <c r="BR8" i="22"/>
  <c r="EG8" i="22" s="1"/>
  <c r="AF8" i="22"/>
  <c r="CI8" i="22" s="1"/>
  <c r="AH8" i="22"/>
  <c r="AJ8" i="22"/>
  <c r="BN9" i="22"/>
  <c r="BP9" i="22"/>
  <c r="BR9" i="22"/>
  <c r="EG9" i="22" s="1"/>
  <c r="AF9" i="22"/>
  <c r="AH9" i="22"/>
  <c r="AJ9" i="22"/>
  <c r="CK9" i="22" s="1"/>
  <c r="BN10" i="22"/>
  <c r="EE10" i="22" s="1"/>
  <c r="BP10" i="22"/>
  <c r="BR10" i="22"/>
  <c r="EG10" i="22" s="1"/>
  <c r="AF10" i="22"/>
  <c r="AH10" i="22"/>
  <c r="CJ10" i="22" s="1"/>
  <c r="AJ10" i="22"/>
  <c r="BN11" i="22"/>
  <c r="EE11" i="22" s="1"/>
  <c r="BP11" i="22"/>
  <c r="EF11" i="22" s="1"/>
  <c r="BR11" i="22"/>
  <c r="AF11" i="22"/>
  <c r="CI11" i="22" s="1"/>
  <c r="AH11" i="22"/>
  <c r="AJ11" i="22"/>
  <c r="BN12" i="22"/>
  <c r="BP12" i="22"/>
  <c r="BR12" i="22"/>
  <c r="AF12" i="22"/>
  <c r="AH12" i="22"/>
  <c r="CJ12" i="22" s="1"/>
  <c r="AJ12" i="22"/>
  <c r="BN13" i="22"/>
  <c r="BP13" i="22"/>
  <c r="EF13" i="22" s="1"/>
  <c r="BR13" i="22"/>
  <c r="AF13" i="22"/>
  <c r="AH13" i="22"/>
  <c r="AJ13" i="22"/>
  <c r="BN14" i="22"/>
  <c r="EE14" i="22" s="1"/>
  <c r="BP14" i="22"/>
  <c r="EF14" i="22" s="1"/>
  <c r="BR14" i="22"/>
  <c r="AF14" i="22"/>
  <c r="AH14" i="22"/>
  <c r="AM14" i="22" s="1"/>
  <c r="AJ14" i="22"/>
  <c r="BN15" i="22"/>
  <c r="BP15" i="22"/>
  <c r="EF15" i="22" s="1"/>
  <c r="BR15" i="22"/>
  <c r="AF15" i="22"/>
  <c r="CI15" i="22" s="1"/>
  <c r="AH15" i="22"/>
  <c r="AM15" i="22" s="1"/>
  <c r="AJ15" i="22"/>
  <c r="BN16" i="22"/>
  <c r="BP16" i="22"/>
  <c r="BR16" i="22"/>
  <c r="AF16" i="22"/>
  <c r="AH16" i="22"/>
  <c r="AJ16" i="22"/>
  <c r="BN17" i="22"/>
  <c r="EE17" i="22" s="1"/>
  <c r="BP17" i="22"/>
  <c r="BR17" i="22"/>
  <c r="AF17" i="22"/>
  <c r="AH17" i="22"/>
  <c r="CJ17" i="22" s="1"/>
  <c r="AJ17" i="22"/>
  <c r="BN18" i="22"/>
  <c r="BP18" i="22"/>
  <c r="EF18" i="22" s="1"/>
  <c r="BR18" i="22"/>
  <c r="AF18" i="22"/>
  <c r="AH18" i="22"/>
  <c r="AJ18" i="22"/>
  <c r="BN19" i="22"/>
  <c r="EE19" i="22" s="1"/>
  <c r="BP19" i="22"/>
  <c r="EF19" i="22" s="1"/>
  <c r="BR19" i="22"/>
  <c r="AF19" i="22"/>
  <c r="AH19" i="22"/>
  <c r="AJ19" i="22"/>
  <c r="BN20" i="22"/>
  <c r="BP20" i="22"/>
  <c r="EF20" i="22" s="1"/>
  <c r="BR20" i="22"/>
  <c r="AF20" i="22"/>
  <c r="CI20" i="22" s="1"/>
  <c r="AH20" i="22"/>
  <c r="AJ20" i="22"/>
  <c r="CK20" i="22" s="1"/>
  <c r="BN21" i="22"/>
  <c r="EE21" i="22" s="1"/>
  <c r="BP21" i="22"/>
  <c r="BR21" i="22"/>
  <c r="AF21" i="22"/>
  <c r="AH21" i="22"/>
  <c r="AJ21" i="22"/>
  <c r="BN22" i="22"/>
  <c r="EE22" i="22" s="1"/>
  <c r="BP22" i="22"/>
  <c r="BR22" i="22"/>
  <c r="EG22" i="22" s="1"/>
  <c r="AF22" i="22"/>
  <c r="AH22" i="22"/>
  <c r="AJ22" i="22"/>
  <c r="C22" i="49"/>
  <c r="B22" i="49"/>
  <c r="BN23" i="22" s="1"/>
  <c r="EE23" i="22" s="1"/>
  <c r="E22" i="49"/>
  <c r="D22" i="49" s="1"/>
  <c r="BP23" i="22" s="1"/>
  <c r="EF23" i="22" s="1"/>
  <c r="G22" i="49"/>
  <c r="F22" i="49"/>
  <c r="BR23" i="22" s="1"/>
  <c r="EG23" i="22" s="1"/>
  <c r="C22" i="37"/>
  <c r="B22" i="37" s="1"/>
  <c r="AF23" i="22" s="1"/>
  <c r="E22" i="37"/>
  <c r="D22" i="37" s="1"/>
  <c r="AH23" i="22"/>
  <c r="G22" i="37"/>
  <c r="F22" i="37" s="1"/>
  <c r="AJ23" i="22" s="1"/>
  <c r="BN24" i="22"/>
  <c r="EE24" i="22" s="1"/>
  <c r="BP24" i="22"/>
  <c r="BR24" i="22"/>
  <c r="AF24" i="22"/>
  <c r="AH24" i="22"/>
  <c r="BN25" i="22"/>
  <c r="EE25" i="22" s="1"/>
  <c r="BP25" i="22"/>
  <c r="BR25" i="22"/>
  <c r="AF25" i="22"/>
  <c r="AH25" i="22"/>
  <c r="AJ25" i="22"/>
  <c r="BN26" i="22"/>
  <c r="EE26" i="22" s="1"/>
  <c r="BP26" i="22"/>
  <c r="EF26" i="22" s="1"/>
  <c r="BR26" i="22"/>
  <c r="CH26" i="22" s="1"/>
  <c r="AF26" i="22"/>
  <c r="AH26" i="22"/>
  <c r="AJ26" i="22"/>
  <c r="BN27" i="22"/>
  <c r="BP27" i="22"/>
  <c r="BR27" i="22"/>
  <c r="AF27" i="22"/>
  <c r="AH27" i="22"/>
  <c r="AJ27" i="22"/>
  <c r="BN28" i="22"/>
  <c r="EE28" i="22" s="1"/>
  <c r="BP28" i="22"/>
  <c r="EF28" i="22" s="1"/>
  <c r="BR28" i="22"/>
  <c r="EG28" i="22" s="1"/>
  <c r="AF28" i="22"/>
  <c r="AH28" i="22"/>
  <c r="AJ28" i="22"/>
  <c r="BN29" i="22"/>
  <c r="BP29" i="22"/>
  <c r="BR29" i="22"/>
  <c r="AF29" i="22"/>
  <c r="AH29" i="22"/>
  <c r="AJ29" i="22"/>
  <c r="BN30" i="22"/>
  <c r="EE30" i="22" s="1"/>
  <c r="BP30" i="22"/>
  <c r="EF30" i="22" s="1"/>
  <c r="BR30" i="22"/>
  <c r="AF30" i="22"/>
  <c r="AH30" i="22"/>
  <c r="AJ30" i="22"/>
  <c r="BN31" i="22"/>
  <c r="EE31" i="22" s="1"/>
  <c r="BP31" i="22"/>
  <c r="BR31" i="22"/>
  <c r="EG31" i="22" s="1"/>
  <c r="AF31" i="22"/>
  <c r="AH31" i="22"/>
  <c r="AJ31" i="22"/>
  <c r="BN32" i="22"/>
  <c r="BP32" i="22"/>
  <c r="EF32" i="22" s="1"/>
  <c r="BR32" i="22"/>
  <c r="EG32" i="22" s="1"/>
  <c r="AF32" i="22"/>
  <c r="AH32" i="22"/>
  <c r="AJ32" i="22"/>
  <c r="BN33" i="22"/>
  <c r="EE33" i="22" s="1"/>
  <c r="BP33" i="22"/>
  <c r="BR33" i="22"/>
  <c r="AF33" i="22"/>
  <c r="AH33" i="22"/>
  <c r="AJ33" i="22"/>
  <c r="BN34" i="22"/>
  <c r="EE34" i="22" s="1"/>
  <c r="BR34" i="22"/>
  <c r="AF34" i="22"/>
  <c r="AH34" i="22"/>
  <c r="AJ34" i="22"/>
  <c r="BN35" i="22"/>
  <c r="BP35" i="22"/>
  <c r="EF35" i="22" s="1"/>
  <c r="BR35" i="22"/>
  <c r="AF35" i="22"/>
  <c r="AH35" i="22"/>
  <c r="AJ35" i="22"/>
  <c r="BN36" i="22"/>
  <c r="EE36" i="22" s="1"/>
  <c r="BP36" i="22"/>
  <c r="BR36" i="22"/>
  <c r="EG36" i="22" s="1"/>
  <c r="AF36" i="22"/>
  <c r="AH36" i="22"/>
  <c r="AJ36" i="22"/>
  <c r="BN37" i="22"/>
  <c r="EE37" i="22" s="1"/>
  <c r="BP37" i="22"/>
  <c r="EF37" i="22" s="1"/>
  <c r="BR37" i="22"/>
  <c r="AF37" i="22"/>
  <c r="AH37" i="22"/>
  <c r="AJ37" i="22"/>
  <c r="BN38" i="22"/>
  <c r="EE38" i="22" s="1"/>
  <c r="BP38" i="22"/>
  <c r="EF38" i="22" s="1"/>
  <c r="BR38" i="22"/>
  <c r="AF38" i="22"/>
  <c r="AH38" i="22"/>
  <c r="AJ38" i="22"/>
  <c r="BN39" i="22"/>
  <c r="BP39" i="22"/>
  <c r="EF39" i="22" s="1"/>
  <c r="BR39" i="22"/>
  <c r="EG39" i="22" s="1"/>
  <c r="AF39" i="22"/>
  <c r="AH39" i="22"/>
  <c r="AJ39" i="22"/>
  <c r="BN40" i="22"/>
  <c r="EE40" i="22" s="1"/>
  <c r="BP40" i="22"/>
  <c r="BR40" i="22"/>
  <c r="EG40" i="22" s="1"/>
  <c r="AF40" i="22"/>
  <c r="AH40" i="22"/>
  <c r="AJ40" i="22"/>
  <c r="C40" i="49"/>
  <c r="E40" i="49"/>
  <c r="D40" i="49" s="1"/>
  <c r="BP41" i="22" s="1"/>
  <c r="EF41" i="22" s="1"/>
  <c r="G40" i="49"/>
  <c r="C40" i="37"/>
  <c r="B40" i="37" s="1"/>
  <c r="AF41" i="22" s="1"/>
  <c r="E40" i="37"/>
  <c r="D40" i="37"/>
  <c r="AH41" i="22" s="1"/>
  <c r="G40" i="37"/>
  <c r="F40" i="37" s="1"/>
  <c r="AJ41" i="22" s="1"/>
  <c r="BN42" i="22"/>
  <c r="EE42" i="22" s="1"/>
  <c r="BP42" i="22"/>
  <c r="BR42" i="22"/>
  <c r="EG42" i="22" s="1"/>
  <c r="AF42" i="22"/>
  <c r="AH42" i="22"/>
  <c r="AJ42" i="22"/>
  <c r="BN43" i="22"/>
  <c r="EE43" i="22" s="1"/>
  <c r="BP43" i="22"/>
  <c r="EF43" i="22" s="1"/>
  <c r="BR43" i="22"/>
  <c r="EG43" i="22" s="1"/>
  <c r="AF43" i="22"/>
  <c r="AH43" i="22"/>
  <c r="AJ43" i="22"/>
  <c r="BN44" i="22"/>
  <c r="EE44" i="22" s="1"/>
  <c r="BP44" i="22"/>
  <c r="EF44" i="22" s="1"/>
  <c r="BR44" i="22"/>
  <c r="EG44" i="22" s="1"/>
  <c r="AF44" i="22"/>
  <c r="AH44" i="22"/>
  <c r="AJ44" i="22"/>
  <c r="BN45" i="22"/>
  <c r="EE45" i="22" s="1"/>
  <c r="BP45" i="22"/>
  <c r="BR45" i="22"/>
  <c r="AF45" i="22"/>
  <c r="AH45" i="22"/>
  <c r="AJ45" i="22"/>
  <c r="BN46" i="22"/>
  <c r="EE46" i="22" s="1"/>
  <c r="BP46" i="22"/>
  <c r="BR46" i="22"/>
  <c r="EG46" i="22" s="1"/>
  <c r="AF46" i="22"/>
  <c r="AH46" i="22"/>
  <c r="AJ46" i="22"/>
  <c r="BN47" i="22"/>
  <c r="BP47" i="22"/>
  <c r="BR47" i="22"/>
  <c r="EG47" i="22" s="1"/>
  <c r="AF47" i="22"/>
  <c r="AH47" i="22"/>
  <c r="AJ47" i="22"/>
  <c r="BN48" i="22"/>
  <c r="BP48" i="22"/>
  <c r="BR48" i="22"/>
  <c r="EG48" i="22" s="1"/>
  <c r="AF48" i="22"/>
  <c r="AH48" i="22"/>
  <c r="AJ48" i="22"/>
  <c r="BN49" i="22"/>
  <c r="EE49" i="22" s="1"/>
  <c r="BP49" i="22"/>
  <c r="EF49" i="22" s="1"/>
  <c r="BR49" i="22"/>
  <c r="AF49" i="22"/>
  <c r="AH49" i="22"/>
  <c r="AJ49" i="22"/>
  <c r="BN50" i="22"/>
  <c r="EE50" i="22" s="1"/>
  <c r="BP50" i="22"/>
  <c r="BR50" i="22"/>
  <c r="AF50" i="22"/>
  <c r="AH50" i="22"/>
  <c r="AJ50" i="22"/>
  <c r="C50" i="49"/>
  <c r="B50" i="49" s="1"/>
  <c r="BN51" i="22" s="1"/>
  <c r="EE51" i="22" s="1"/>
  <c r="E50" i="49"/>
  <c r="D50" i="49" s="1"/>
  <c r="G50" i="49"/>
  <c r="F50" i="49"/>
  <c r="BR51" i="22" s="1"/>
  <c r="EG51" i="22" s="1"/>
  <c r="C50" i="37"/>
  <c r="B50" i="37" s="1"/>
  <c r="E50" i="37"/>
  <c r="D50" i="37" s="1"/>
  <c r="G50" i="37"/>
  <c r="F50" i="37" s="1"/>
  <c r="E51" i="49"/>
  <c r="BQ52" i="22" s="1"/>
  <c r="E51" i="37"/>
  <c r="BN53" i="22"/>
  <c r="BP53" i="22"/>
  <c r="EF53" i="22" s="1"/>
  <c r="BR53" i="22"/>
  <c r="AF53" i="22"/>
  <c r="AH53" i="22"/>
  <c r="AJ53" i="22"/>
  <c r="BN54" i="22"/>
  <c r="BP54" i="22"/>
  <c r="BR54" i="22"/>
  <c r="EG54" i="22" s="1"/>
  <c r="AF54" i="22"/>
  <c r="AH54" i="22"/>
  <c r="AJ54" i="22"/>
  <c r="BN55" i="22"/>
  <c r="BP55" i="22"/>
  <c r="EF55" i="22" s="1"/>
  <c r="BR55" i="22"/>
  <c r="AF55" i="22"/>
  <c r="AH55" i="22"/>
  <c r="AJ55" i="22"/>
  <c r="AH7" i="22"/>
  <c r="AJ7" i="22"/>
  <c r="AF7" i="22"/>
  <c r="BR7" i="22"/>
  <c r="BP7" i="22"/>
  <c r="EF7" i="22" s="1"/>
  <c r="BN7" i="22"/>
  <c r="EE7" i="22" s="1"/>
  <c r="BG7" i="22"/>
  <c r="DT7" i="22" s="1"/>
  <c r="AX7" i="22"/>
  <c r="DH7" i="22" s="1"/>
  <c r="BI7" i="22"/>
  <c r="AZ7" i="22"/>
  <c r="DI7" i="22" s="1"/>
  <c r="BO7" i="22"/>
  <c r="BQ7" i="22"/>
  <c r="BS7" i="22"/>
  <c r="BE7" i="22"/>
  <c r="DS7" i="22" s="1"/>
  <c r="V7" i="22"/>
  <c r="BG8" i="22"/>
  <c r="DT8" i="22" s="1"/>
  <c r="AX8" i="22"/>
  <c r="BI8" i="22"/>
  <c r="AZ8" i="22"/>
  <c r="DI8" i="22" s="1"/>
  <c r="BO8" i="22"/>
  <c r="BQ8" i="22"/>
  <c r="BS8" i="22"/>
  <c r="BE8" i="22"/>
  <c r="V8" i="22"/>
  <c r="BG9" i="22"/>
  <c r="DT9" i="22" s="1"/>
  <c r="AX9" i="22"/>
  <c r="DH9" i="22" s="1"/>
  <c r="BI9" i="22"/>
  <c r="AZ9" i="22"/>
  <c r="DI9" i="22" s="1"/>
  <c r="BO9" i="22"/>
  <c r="BQ9" i="22"/>
  <c r="BS9" i="22"/>
  <c r="BE9" i="22"/>
  <c r="V9" i="22"/>
  <c r="BG10" i="22"/>
  <c r="DT10" i="22" s="1"/>
  <c r="AX10" i="22"/>
  <c r="DH10" i="22" s="1"/>
  <c r="BI10" i="22"/>
  <c r="AZ10" i="22"/>
  <c r="BO10" i="22"/>
  <c r="BQ10" i="22"/>
  <c r="BS10" i="22"/>
  <c r="BE10" i="22"/>
  <c r="DS10" i="22" s="1"/>
  <c r="V10" i="22"/>
  <c r="BG11" i="22"/>
  <c r="DT11" i="22" s="1"/>
  <c r="AX11" i="22"/>
  <c r="DH11" i="22" s="1"/>
  <c r="BO11" i="22"/>
  <c r="BQ11" i="22"/>
  <c r="BS11" i="22"/>
  <c r="BE11" i="22"/>
  <c r="DS11" i="22" s="1"/>
  <c r="V11" i="22"/>
  <c r="BG12" i="22"/>
  <c r="DT12" i="22" s="1"/>
  <c r="AX12" i="22"/>
  <c r="DH12" i="22" s="1"/>
  <c r="BI12" i="22"/>
  <c r="DU12" i="22" s="1"/>
  <c r="AZ12" i="22"/>
  <c r="BO12" i="22"/>
  <c r="BQ12" i="22"/>
  <c r="BS12" i="22"/>
  <c r="BE12" i="22"/>
  <c r="V12" i="22"/>
  <c r="BG13" i="22"/>
  <c r="DT13" i="22" s="1"/>
  <c r="AX13" i="22"/>
  <c r="DH13" i="22" s="1"/>
  <c r="BO13" i="22"/>
  <c r="BQ13" i="22"/>
  <c r="BS13" i="22"/>
  <c r="BE13" i="22"/>
  <c r="DS13" i="22" s="1"/>
  <c r="V13" i="22"/>
  <c r="BG14" i="22"/>
  <c r="DT14" i="22" s="1"/>
  <c r="AX14" i="22"/>
  <c r="DH14" i="22" s="1"/>
  <c r="BO14" i="22"/>
  <c r="BQ14" i="22"/>
  <c r="BS14" i="22"/>
  <c r="BE14" i="22"/>
  <c r="DS14" i="22" s="1"/>
  <c r="V14" i="22"/>
  <c r="BG15" i="22"/>
  <c r="DT15" i="22" s="1"/>
  <c r="AX15" i="22"/>
  <c r="DH15" i="22" s="1"/>
  <c r="BO15" i="22"/>
  <c r="BQ15" i="22"/>
  <c r="BS15" i="22"/>
  <c r="BE15" i="22"/>
  <c r="V15" i="22"/>
  <c r="BG16" i="22"/>
  <c r="DT16" i="22" s="1"/>
  <c r="AX16" i="22"/>
  <c r="DH16" i="22" s="1"/>
  <c r="BI16" i="22"/>
  <c r="DU16" i="22" s="1"/>
  <c r="AZ16" i="22"/>
  <c r="BO16" i="22"/>
  <c r="BQ16" i="22"/>
  <c r="BS16" i="22"/>
  <c r="BE16" i="22"/>
  <c r="V16" i="22"/>
  <c r="BG17" i="22"/>
  <c r="DT17" i="22" s="1"/>
  <c r="AX17" i="22"/>
  <c r="DH17" i="22" s="1"/>
  <c r="BI17" i="22"/>
  <c r="DU17" i="22" s="1"/>
  <c r="AZ17" i="22"/>
  <c r="DI17" i="22" s="1"/>
  <c r="BO17" i="22"/>
  <c r="BQ17" i="22"/>
  <c r="BS17" i="22"/>
  <c r="BE17" i="22"/>
  <c r="DS17" i="22" s="1"/>
  <c r="V17" i="22"/>
  <c r="BG18" i="22"/>
  <c r="DT18" i="22" s="1"/>
  <c r="AX18" i="22"/>
  <c r="BI18" i="22"/>
  <c r="DU18" i="22" s="1"/>
  <c r="AZ18" i="22"/>
  <c r="BO18" i="22"/>
  <c r="BQ18" i="22"/>
  <c r="BS18" i="22"/>
  <c r="BE18" i="22"/>
  <c r="V18" i="22"/>
  <c r="BG19" i="22"/>
  <c r="DT19" i="22" s="1"/>
  <c r="AX19" i="22"/>
  <c r="BI19" i="22"/>
  <c r="DU19" i="22" s="1"/>
  <c r="AZ19" i="22"/>
  <c r="BD19" i="22" s="1"/>
  <c r="BO19" i="22"/>
  <c r="BQ19" i="22"/>
  <c r="BS19" i="22"/>
  <c r="BE19" i="22"/>
  <c r="DS19" i="22" s="1"/>
  <c r="V19" i="22"/>
  <c r="BG20" i="22"/>
  <c r="DT20" i="22" s="1"/>
  <c r="AX20" i="22"/>
  <c r="BI20" i="22"/>
  <c r="AZ20" i="22"/>
  <c r="DI20" i="22" s="1"/>
  <c r="BO20" i="22"/>
  <c r="BQ20" i="22"/>
  <c r="BS20" i="22"/>
  <c r="BE20" i="22"/>
  <c r="V20" i="22"/>
  <c r="BG21" i="22"/>
  <c r="DT21" i="22" s="1"/>
  <c r="AX21" i="22"/>
  <c r="DH21" i="22" s="1"/>
  <c r="BO21" i="22"/>
  <c r="BQ21" i="22"/>
  <c r="BS21" i="22"/>
  <c r="BE21" i="22"/>
  <c r="DS21" i="22" s="1"/>
  <c r="V21" i="22"/>
  <c r="BG22" i="22"/>
  <c r="DT22" i="22" s="1"/>
  <c r="AX22" i="22"/>
  <c r="BI22" i="22"/>
  <c r="DU22" i="22" s="1"/>
  <c r="AZ22" i="22"/>
  <c r="BO22" i="22"/>
  <c r="BQ22" i="22"/>
  <c r="BS22" i="22"/>
  <c r="BE22" i="22"/>
  <c r="DS22" i="22" s="1"/>
  <c r="V22" i="22"/>
  <c r="AL22" i="22" s="1"/>
  <c r="E22" i="48"/>
  <c r="E22" i="46"/>
  <c r="D22" i="46" s="1"/>
  <c r="AX23" i="22" s="1"/>
  <c r="G22" i="48"/>
  <c r="G22" i="46"/>
  <c r="F22" i="46" s="1"/>
  <c r="AZ23" i="22"/>
  <c r="BO23" i="22"/>
  <c r="BQ23" i="22"/>
  <c r="BS23" i="22"/>
  <c r="C22" i="48"/>
  <c r="C22" i="33"/>
  <c r="BG24" i="22"/>
  <c r="DT24" i="22" s="1"/>
  <c r="AX24" i="22"/>
  <c r="DH24" i="22" s="1"/>
  <c r="BI24" i="22"/>
  <c r="AZ24" i="22"/>
  <c r="DI24" i="22" s="1"/>
  <c r="BO24" i="22"/>
  <c r="BQ24" i="22"/>
  <c r="BS24" i="22"/>
  <c r="BE24" i="22"/>
  <c r="V24" i="22"/>
  <c r="BG25" i="22"/>
  <c r="DT25" i="22" s="1"/>
  <c r="AX25" i="22"/>
  <c r="BI25" i="22"/>
  <c r="DU25" i="22" s="1"/>
  <c r="AZ25" i="22"/>
  <c r="DI25" i="22" s="1"/>
  <c r="BO25" i="22"/>
  <c r="BQ25" i="22"/>
  <c r="BS25" i="22"/>
  <c r="BE25" i="22"/>
  <c r="V25" i="22"/>
  <c r="BG26" i="22"/>
  <c r="DT26" i="22" s="1"/>
  <c r="AX26" i="22"/>
  <c r="DH26" i="22" s="1"/>
  <c r="BI26" i="22"/>
  <c r="DU26" i="22" s="1"/>
  <c r="AZ26" i="22"/>
  <c r="BO26" i="22"/>
  <c r="BQ26" i="22"/>
  <c r="BS26" i="22"/>
  <c r="BE26" i="22"/>
  <c r="V26" i="22"/>
  <c r="BW26" i="22" s="1"/>
  <c r="BG27" i="22"/>
  <c r="DT27" i="22" s="1"/>
  <c r="AX27" i="22"/>
  <c r="DH27" i="22" s="1"/>
  <c r="BO27" i="22"/>
  <c r="BQ27" i="22"/>
  <c r="BS27" i="22"/>
  <c r="BE27" i="22"/>
  <c r="DS27" i="22" s="1"/>
  <c r="V27" i="22"/>
  <c r="BG28" i="22"/>
  <c r="DT28" i="22" s="1"/>
  <c r="AX28" i="22"/>
  <c r="BI28" i="22"/>
  <c r="AZ28" i="22"/>
  <c r="DI28" i="22" s="1"/>
  <c r="BO28" i="22"/>
  <c r="BQ28" i="22"/>
  <c r="BS28" i="22"/>
  <c r="BE28" i="22"/>
  <c r="V28" i="22"/>
  <c r="BG29" i="22"/>
  <c r="DT29" i="22" s="1"/>
  <c r="AX29" i="22"/>
  <c r="BI29" i="22"/>
  <c r="AZ29" i="22"/>
  <c r="DI29" i="22" s="1"/>
  <c r="BO29" i="22"/>
  <c r="BQ29" i="22"/>
  <c r="BS29" i="22"/>
  <c r="BE29" i="22"/>
  <c r="DS29" i="22" s="1"/>
  <c r="V29" i="22"/>
  <c r="BG30" i="22"/>
  <c r="DT30" i="22" s="1"/>
  <c r="AX30" i="22"/>
  <c r="DH30" i="22" s="1"/>
  <c r="BI30" i="22"/>
  <c r="DU30" i="22" s="1"/>
  <c r="AZ30" i="22"/>
  <c r="BO30" i="22"/>
  <c r="BQ30" i="22"/>
  <c r="BS30" i="22"/>
  <c r="BE30" i="22"/>
  <c r="V30" i="22"/>
  <c r="BG31" i="22"/>
  <c r="DT31" i="22" s="1"/>
  <c r="AX31" i="22"/>
  <c r="DH31" i="22" s="1"/>
  <c r="BI31" i="22"/>
  <c r="DU31" i="22" s="1"/>
  <c r="AZ31" i="22"/>
  <c r="DI31" i="22" s="1"/>
  <c r="BO31" i="22"/>
  <c r="BQ31" i="22"/>
  <c r="BS31" i="22"/>
  <c r="BE31" i="22"/>
  <c r="DS31" i="22" s="1"/>
  <c r="V31" i="22"/>
  <c r="AL31" i="22" s="1"/>
  <c r="BG32" i="22"/>
  <c r="DT32" i="22" s="1"/>
  <c r="AX32" i="22"/>
  <c r="DH32" i="22" s="1"/>
  <c r="BI32" i="22"/>
  <c r="AZ32" i="22"/>
  <c r="BO32" i="22"/>
  <c r="BQ32" i="22"/>
  <c r="BS32" i="22"/>
  <c r="BE32" i="22"/>
  <c r="V32" i="22"/>
  <c r="AL32" i="22" s="1"/>
  <c r="BG33" i="22"/>
  <c r="DT33" i="22" s="1"/>
  <c r="AX33" i="22"/>
  <c r="DH33" i="22" s="1"/>
  <c r="BI33" i="22"/>
  <c r="AZ33" i="22"/>
  <c r="BO33" i="22"/>
  <c r="BQ33" i="22"/>
  <c r="BS33" i="22"/>
  <c r="BE33" i="22"/>
  <c r="DS33" i="22" s="1"/>
  <c r="V33" i="22"/>
  <c r="BG34" i="22"/>
  <c r="DT34" i="22" s="1"/>
  <c r="AX34" i="22"/>
  <c r="BI34" i="22"/>
  <c r="BV34" i="22" s="1"/>
  <c r="AZ34" i="22"/>
  <c r="DI34" i="22" s="1"/>
  <c r="BO34" i="22"/>
  <c r="BQ34" i="22"/>
  <c r="BS34" i="22"/>
  <c r="BE34" i="22"/>
  <c r="V34" i="22"/>
  <c r="BW34" i="22" s="1"/>
  <c r="BG35" i="22"/>
  <c r="DT35" i="22" s="1"/>
  <c r="AX35" i="22"/>
  <c r="DH35" i="22" s="1"/>
  <c r="BI35" i="22"/>
  <c r="DU35" i="22" s="1"/>
  <c r="AZ35" i="22"/>
  <c r="DI35" i="22" s="1"/>
  <c r="BO35" i="22"/>
  <c r="BQ35" i="22"/>
  <c r="BS35" i="22"/>
  <c r="BE35" i="22"/>
  <c r="DS35" i="22" s="1"/>
  <c r="V35" i="22"/>
  <c r="BG36" i="22"/>
  <c r="DT36" i="22" s="1"/>
  <c r="AX36" i="22"/>
  <c r="DH36" i="22" s="1"/>
  <c r="BO36" i="22"/>
  <c r="BQ36" i="22"/>
  <c r="BS36" i="22"/>
  <c r="BE36" i="22"/>
  <c r="V36" i="22"/>
  <c r="BG37" i="22"/>
  <c r="DT37" i="22" s="1"/>
  <c r="AX37" i="22"/>
  <c r="DH37" i="22" s="1"/>
  <c r="BI37" i="22"/>
  <c r="DU37" i="22" s="1"/>
  <c r="AZ37" i="22"/>
  <c r="DI37" i="22" s="1"/>
  <c r="BO37" i="22"/>
  <c r="BQ37" i="22"/>
  <c r="BS37" i="22"/>
  <c r="BE37" i="22"/>
  <c r="DS37" i="22" s="1"/>
  <c r="V37" i="22"/>
  <c r="BG38" i="22"/>
  <c r="DT38" i="22" s="1"/>
  <c r="AX38" i="22"/>
  <c r="BI38" i="22"/>
  <c r="DU38" i="22" s="1"/>
  <c r="AZ38" i="22"/>
  <c r="BO38" i="22"/>
  <c r="BQ38" i="22"/>
  <c r="BS38" i="22"/>
  <c r="BE38" i="22"/>
  <c r="DS38" i="22" s="1"/>
  <c r="V38" i="22"/>
  <c r="BW38" i="22" s="1"/>
  <c r="BG39" i="22"/>
  <c r="DT39" i="22" s="1"/>
  <c r="AX39" i="22"/>
  <c r="DH39" i="22" s="1"/>
  <c r="BI39" i="22"/>
  <c r="DU39" i="22" s="1"/>
  <c r="AZ39" i="22"/>
  <c r="BO39" i="22"/>
  <c r="BQ39" i="22"/>
  <c r="BS39" i="22"/>
  <c r="BE39" i="22"/>
  <c r="V39" i="22"/>
  <c r="BG40" i="22"/>
  <c r="DT40" i="22" s="1"/>
  <c r="AX40" i="22"/>
  <c r="BI40" i="22"/>
  <c r="AZ40" i="22"/>
  <c r="DI40" i="22" s="1"/>
  <c r="BO40" i="22"/>
  <c r="BQ40" i="22"/>
  <c r="BS40" i="22"/>
  <c r="BE40" i="22"/>
  <c r="V40" i="22"/>
  <c r="E40" i="48"/>
  <c r="D40" i="48" s="1"/>
  <c r="BG41" i="22" s="1"/>
  <c r="DT41" i="22" s="1"/>
  <c r="E40" i="46"/>
  <c r="G40" i="48"/>
  <c r="F40" i="48" s="1"/>
  <c r="BI41" i="22" s="1"/>
  <c r="DU41" i="22" s="1"/>
  <c r="G40" i="46"/>
  <c r="F40" i="46" s="1"/>
  <c r="AZ41" i="22" s="1"/>
  <c r="BO41" i="22"/>
  <c r="BQ41" i="22"/>
  <c r="C40" i="48"/>
  <c r="C40" i="33"/>
  <c r="B40" i="33" s="1"/>
  <c r="V41" i="22" s="1"/>
  <c r="BG42" i="22"/>
  <c r="DT42" i="22" s="1"/>
  <c r="AX42" i="22"/>
  <c r="BI42" i="22"/>
  <c r="DU42" i="22" s="1"/>
  <c r="AZ42" i="22"/>
  <c r="DI42" i="22" s="1"/>
  <c r="BO42" i="22"/>
  <c r="BQ42" i="22"/>
  <c r="BS42" i="22"/>
  <c r="BE42" i="22"/>
  <c r="V42" i="22"/>
  <c r="BG43" i="22"/>
  <c r="DT43" i="22" s="1"/>
  <c r="AX43" i="22"/>
  <c r="DH43" i="22" s="1"/>
  <c r="BI43" i="22"/>
  <c r="AZ43" i="22"/>
  <c r="BO43" i="22"/>
  <c r="BQ43" i="22"/>
  <c r="BS43" i="22"/>
  <c r="BE43" i="22"/>
  <c r="DS43" i="22" s="1"/>
  <c r="V43" i="22"/>
  <c r="BG44" i="22"/>
  <c r="DT44" i="22" s="1"/>
  <c r="AX44" i="22"/>
  <c r="BI44" i="22"/>
  <c r="AZ44" i="22"/>
  <c r="DI44" i="22" s="1"/>
  <c r="BO44" i="22"/>
  <c r="BQ44" i="22"/>
  <c r="BS44" i="22"/>
  <c r="BE44" i="22"/>
  <c r="DS44" i="22" s="1"/>
  <c r="V44" i="22"/>
  <c r="BG45" i="22"/>
  <c r="DT45" i="22" s="1"/>
  <c r="AX45" i="22"/>
  <c r="DH45" i="22" s="1"/>
  <c r="BI45" i="22"/>
  <c r="DU45" i="22" s="1"/>
  <c r="AZ45" i="22"/>
  <c r="DI45" i="22" s="1"/>
  <c r="BO45" i="22"/>
  <c r="BQ45" i="22"/>
  <c r="BS45" i="22"/>
  <c r="BE45" i="22"/>
  <c r="V45" i="22"/>
  <c r="BG46" i="22"/>
  <c r="DT46" i="22" s="1"/>
  <c r="AX46" i="22"/>
  <c r="DH46" i="22" s="1"/>
  <c r="BI46" i="22"/>
  <c r="DU46" i="22" s="1"/>
  <c r="AZ46" i="22"/>
  <c r="DI46" i="22" s="1"/>
  <c r="BO46" i="22"/>
  <c r="BQ46" i="22"/>
  <c r="BS46" i="22"/>
  <c r="BE46" i="22"/>
  <c r="DS46" i="22" s="1"/>
  <c r="V46" i="22"/>
  <c r="BG47" i="22"/>
  <c r="DT47" i="22" s="1"/>
  <c r="AX47" i="22"/>
  <c r="BI47" i="22"/>
  <c r="DU47" i="22" s="1"/>
  <c r="AZ47" i="22"/>
  <c r="DI47" i="22" s="1"/>
  <c r="BO47" i="22"/>
  <c r="BQ47" i="22"/>
  <c r="BS47" i="22"/>
  <c r="BE47" i="22"/>
  <c r="DS47" i="22" s="1"/>
  <c r="V47" i="22"/>
  <c r="BG48" i="22"/>
  <c r="DT48" i="22" s="1"/>
  <c r="AX48" i="22"/>
  <c r="DH48" i="22" s="1"/>
  <c r="BI48" i="22"/>
  <c r="DU48" i="22" s="1"/>
  <c r="AZ48" i="22"/>
  <c r="BO48" i="22"/>
  <c r="BQ48" i="22"/>
  <c r="BS48" i="22"/>
  <c r="BE48" i="22"/>
  <c r="V48" i="22"/>
  <c r="BG49" i="22"/>
  <c r="DT49" i="22" s="1"/>
  <c r="AX49" i="22"/>
  <c r="BI49" i="22"/>
  <c r="DU49" i="22" s="1"/>
  <c r="AZ49" i="22"/>
  <c r="DI49" i="22" s="1"/>
  <c r="BO49" i="22"/>
  <c r="BQ49" i="22"/>
  <c r="BS49" i="22"/>
  <c r="BE49" i="22"/>
  <c r="DS49" i="22" s="1"/>
  <c r="V49" i="22"/>
  <c r="BG50" i="22"/>
  <c r="DT50" i="22" s="1"/>
  <c r="AX50" i="22"/>
  <c r="DH50" i="22" s="1"/>
  <c r="BI50" i="22"/>
  <c r="DU50" i="22" s="1"/>
  <c r="AZ50" i="22"/>
  <c r="DI50" i="22" s="1"/>
  <c r="BO50" i="22"/>
  <c r="BQ50" i="22"/>
  <c r="BS50" i="22"/>
  <c r="BE50" i="22"/>
  <c r="DS50" i="22" s="1"/>
  <c r="V50" i="22"/>
  <c r="E50" i="48"/>
  <c r="E50" i="46"/>
  <c r="G50" i="48"/>
  <c r="F50" i="48" s="1"/>
  <c r="BI51" i="22" s="1"/>
  <c r="DU51" i="22" s="1"/>
  <c r="G50" i="46"/>
  <c r="BO51" i="22"/>
  <c r="BQ51" i="22"/>
  <c r="BS51" i="22"/>
  <c r="C50" i="48"/>
  <c r="C50" i="33"/>
  <c r="B50" i="33" s="1"/>
  <c r="V51" i="22" s="1"/>
  <c r="BG53" i="22"/>
  <c r="DT53" i="22" s="1"/>
  <c r="AX53" i="22"/>
  <c r="BI53" i="22"/>
  <c r="DU53" i="22" s="1"/>
  <c r="AZ53" i="22"/>
  <c r="DI53" i="22" s="1"/>
  <c r="BO53" i="22"/>
  <c r="BQ53" i="22"/>
  <c r="BS53" i="22"/>
  <c r="BE53" i="22"/>
  <c r="V53" i="22"/>
  <c r="BG54" i="22"/>
  <c r="DT54" i="22" s="1"/>
  <c r="AX54" i="22"/>
  <c r="BI54" i="22"/>
  <c r="DU54" i="22" s="1"/>
  <c r="AZ54" i="22"/>
  <c r="DI54" i="22" s="1"/>
  <c r="BO54" i="22"/>
  <c r="BQ54" i="22"/>
  <c r="BS54" i="22"/>
  <c r="BE54" i="22"/>
  <c r="DS54" i="22" s="1"/>
  <c r="V54" i="22"/>
  <c r="BG55" i="22"/>
  <c r="DT55" i="22" s="1"/>
  <c r="AX55" i="22"/>
  <c r="DH55" i="22" s="1"/>
  <c r="BI55" i="22"/>
  <c r="DU55" i="22" s="1"/>
  <c r="AZ55" i="22"/>
  <c r="DI55" i="22" s="1"/>
  <c r="BO55" i="22"/>
  <c r="BQ55" i="22"/>
  <c r="BS55" i="22"/>
  <c r="BE55" i="22"/>
  <c r="V55" i="22"/>
  <c r="G51" i="53"/>
  <c r="CQ51" i="22" s="1"/>
  <c r="G41" i="53"/>
  <c r="CQ41" i="22" s="1"/>
  <c r="G23" i="53"/>
  <c r="F51" i="53"/>
  <c r="CP51" i="22" s="1"/>
  <c r="F41" i="53"/>
  <c r="CP41" i="22" s="1"/>
  <c r="E51" i="53"/>
  <c r="E41" i="53"/>
  <c r="CO41" i="22" s="1"/>
  <c r="E23" i="53"/>
  <c r="CO23" i="22" s="1"/>
  <c r="C51" i="53"/>
  <c r="C41" i="53"/>
  <c r="CM41" i="22" s="1"/>
  <c r="C23" i="53"/>
  <c r="B23" i="53" s="1"/>
  <c r="CL23" i="22" s="1"/>
  <c r="H3" i="52"/>
  <c r="H4" i="52"/>
  <c r="H5" i="52"/>
  <c r="H8" i="52"/>
  <c r="H2" i="52"/>
  <c r="D12" i="52"/>
  <c r="E12" i="52" s="1"/>
  <c r="D13" i="52"/>
  <c r="E13" i="52" s="1"/>
  <c r="D14" i="52"/>
  <c r="E14" i="52"/>
  <c r="D17" i="52"/>
  <c r="E17" i="52" s="1"/>
  <c r="D11" i="52"/>
  <c r="E11" i="52" s="1"/>
  <c r="G8" i="52"/>
  <c r="G5" i="52"/>
  <c r="G4" i="52"/>
  <c r="G3" i="52"/>
  <c r="G2" i="52"/>
  <c r="E23" i="51"/>
  <c r="E24" i="51"/>
  <c r="E25" i="51"/>
  <c r="E22" i="51"/>
  <c r="J43" i="51"/>
  <c r="K43" i="51"/>
  <c r="J44" i="51"/>
  <c r="K44" i="51"/>
  <c r="J45" i="51"/>
  <c r="K45" i="51"/>
  <c r="J46" i="51"/>
  <c r="K46" i="51"/>
  <c r="J47" i="51"/>
  <c r="K47" i="51"/>
  <c r="J48" i="51"/>
  <c r="K48" i="51"/>
  <c r="K42" i="51"/>
  <c r="J42" i="51"/>
  <c r="X8" i="22"/>
  <c r="Z8" i="22"/>
  <c r="X9" i="22"/>
  <c r="Z9" i="22"/>
  <c r="X10" i="22"/>
  <c r="Z10" i="22"/>
  <c r="X11" i="22"/>
  <c r="X12" i="22"/>
  <c r="X13" i="22"/>
  <c r="X14" i="22"/>
  <c r="X15" i="22"/>
  <c r="X16" i="22"/>
  <c r="Z16" i="22"/>
  <c r="X17" i="22"/>
  <c r="Z17" i="22"/>
  <c r="X18" i="22"/>
  <c r="Z18" i="22"/>
  <c r="X19" i="22"/>
  <c r="X20" i="22"/>
  <c r="Z20" i="22"/>
  <c r="X21" i="22"/>
  <c r="X22" i="22"/>
  <c r="Z22" i="22"/>
  <c r="E22" i="33"/>
  <c r="D22" i="33" s="1"/>
  <c r="X23" i="22" s="1"/>
  <c r="G22" i="33"/>
  <c r="F22" i="33"/>
  <c r="Z23" i="22" s="1"/>
  <c r="X24" i="22"/>
  <c r="X25" i="22"/>
  <c r="Z25" i="22"/>
  <c r="X26" i="22"/>
  <c r="Z26" i="22"/>
  <c r="X27" i="22"/>
  <c r="X28" i="22"/>
  <c r="Z28" i="22"/>
  <c r="X29" i="22"/>
  <c r="X30" i="22"/>
  <c r="Z30" i="22"/>
  <c r="X31" i="22"/>
  <c r="Z31" i="22"/>
  <c r="X32" i="22"/>
  <c r="Z32" i="22"/>
  <c r="X33" i="22"/>
  <c r="Z33" i="22"/>
  <c r="X34" i="22"/>
  <c r="Z34" i="22"/>
  <c r="X35" i="22"/>
  <c r="Z35" i="22"/>
  <c r="X36" i="22"/>
  <c r="Z36" i="22"/>
  <c r="X37" i="22"/>
  <c r="Z37" i="22"/>
  <c r="X38" i="22"/>
  <c r="X39" i="22"/>
  <c r="Z39" i="22"/>
  <c r="X40" i="22"/>
  <c r="Z40" i="22"/>
  <c r="E40" i="33"/>
  <c r="D40" i="33" s="1"/>
  <c r="X41" i="22" s="1"/>
  <c r="G40" i="33"/>
  <c r="F40" i="33" s="1"/>
  <c r="Z41" i="22" s="1"/>
  <c r="X42" i="22"/>
  <c r="Z42" i="22"/>
  <c r="X43" i="22"/>
  <c r="Z43" i="22"/>
  <c r="X44" i="22"/>
  <c r="Z44" i="22"/>
  <c r="X45" i="22"/>
  <c r="Z45" i="22"/>
  <c r="X46" i="22"/>
  <c r="Z46" i="22"/>
  <c r="X47" i="22"/>
  <c r="Z47" i="22"/>
  <c r="X48" i="22"/>
  <c r="Z48" i="22"/>
  <c r="X49" i="22"/>
  <c r="Z49" i="22"/>
  <c r="X50" i="22"/>
  <c r="Z50" i="22"/>
  <c r="E50" i="33"/>
  <c r="G50" i="33"/>
  <c r="X53" i="22"/>
  <c r="Z53" i="22"/>
  <c r="X54" i="22"/>
  <c r="Z54" i="22"/>
  <c r="X55" i="22"/>
  <c r="Z55" i="22"/>
  <c r="X7" i="22"/>
  <c r="Z7" i="22"/>
  <c r="L7" i="22"/>
  <c r="L8" i="22"/>
  <c r="L9" i="22"/>
  <c r="L10" i="22"/>
  <c r="Z11" i="22"/>
  <c r="L11" i="22"/>
  <c r="Z12" i="22"/>
  <c r="L12" i="22"/>
  <c r="Z13" i="22"/>
  <c r="L13" i="22"/>
  <c r="Z14" i="22"/>
  <c r="L14" i="22"/>
  <c r="Z15" i="22"/>
  <c r="L15" i="22"/>
  <c r="L16" i="22"/>
  <c r="L17" i="22"/>
  <c r="L18" i="22"/>
  <c r="Z19" i="22"/>
  <c r="L19" i="22"/>
  <c r="L20" i="22"/>
  <c r="Z21" i="22"/>
  <c r="L21" i="22"/>
  <c r="L22" i="22"/>
  <c r="C22" i="32"/>
  <c r="B22" i="32" s="1"/>
  <c r="L23" i="22" s="1"/>
  <c r="Z24" i="22"/>
  <c r="L24" i="22"/>
  <c r="L25" i="22"/>
  <c r="L26" i="22"/>
  <c r="Z27" i="22"/>
  <c r="L27" i="22"/>
  <c r="L28" i="22"/>
  <c r="Z29" i="22"/>
  <c r="L29" i="22"/>
  <c r="L30" i="22"/>
  <c r="L31" i="22"/>
  <c r="L32" i="22"/>
  <c r="L33" i="22"/>
  <c r="L34" i="22"/>
  <c r="L35" i="22"/>
  <c r="L36" i="22"/>
  <c r="L37" i="22"/>
  <c r="Z38" i="22"/>
  <c r="L38" i="22"/>
  <c r="L39" i="22"/>
  <c r="L40" i="22"/>
  <c r="C40" i="32"/>
  <c r="B40" i="32" s="1"/>
  <c r="L41" i="22" s="1"/>
  <c r="L42" i="22"/>
  <c r="L43" i="22"/>
  <c r="L44" i="22"/>
  <c r="L45" i="22"/>
  <c r="L46" i="22"/>
  <c r="AB46" i="22" s="1"/>
  <c r="L47" i="22"/>
  <c r="L48" i="22"/>
  <c r="L49" i="22"/>
  <c r="L50" i="22"/>
  <c r="C50" i="32"/>
  <c r="B50" i="32" s="1"/>
  <c r="L51" i="22" s="1"/>
  <c r="L53" i="22"/>
  <c r="L54" i="22"/>
  <c r="L55" i="22"/>
  <c r="BI11" i="22"/>
  <c r="BI13" i="22"/>
  <c r="BI14" i="22"/>
  <c r="BI15" i="22"/>
  <c r="BI21" i="22"/>
  <c r="BI27" i="22"/>
  <c r="BI36" i="22"/>
  <c r="N50" i="46"/>
  <c r="N40" i="46"/>
  <c r="M40" i="46" s="1"/>
  <c r="N22" i="46"/>
  <c r="M22" i="46" s="1"/>
  <c r="L50" i="46"/>
  <c r="L40" i="46"/>
  <c r="L22" i="46"/>
  <c r="K22" i="46" s="1"/>
  <c r="K40" i="46"/>
  <c r="J50" i="46"/>
  <c r="J40" i="46"/>
  <c r="J22" i="46"/>
  <c r="I22" i="46" s="1"/>
  <c r="I40" i="46"/>
  <c r="N8" i="22"/>
  <c r="AC8" i="22" s="1"/>
  <c r="P8" i="22"/>
  <c r="N9" i="22"/>
  <c r="P9" i="22"/>
  <c r="N10" i="22"/>
  <c r="P10" i="22"/>
  <c r="N11" i="22"/>
  <c r="P11" i="22"/>
  <c r="N12" i="22"/>
  <c r="P12" i="22"/>
  <c r="N13" i="22"/>
  <c r="P13" i="22"/>
  <c r="N14" i="22"/>
  <c r="AC14" i="22" s="1"/>
  <c r="P14" i="22"/>
  <c r="N15" i="22"/>
  <c r="AC15" i="22" s="1"/>
  <c r="P15" i="22"/>
  <c r="N16" i="22"/>
  <c r="AC16" i="22" s="1"/>
  <c r="P16" i="22"/>
  <c r="N17" i="22"/>
  <c r="P17" i="22"/>
  <c r="N18" i="22"/>
  <c r="P18" i="22"/>
  <c r="AD18" i="22" s="1"/>
  <c r="N19" i="22"/>
  <c r="P19" i="22"/>
  <c r="N20" i="22"/>
  <c r="AC20" i="22" s="1"/>
  <c r="P20" i="22"/>
  <c r="AD20" i="22" s="1"/>
  <c r="N21" i="22"/>
  <c r="P21" i="22"/>
  <c r="N22" i="22"/>
  <c r="P22" i="22"/>
  <c r="E22" i="32"/>
  <c r="D22" i="32" s="1"/>
  <c r="N23" i="22" s="1"/>
  <c r="G22" i="32"/>
  <c r="F22" i="32" s="1"/>
  <c r="P23" i="22" s="1"/>
  <c r="N24" i="22"/>
  <c r="AC24" i="22" s="1"/>
  <c r="P24" i="22"/>
  <c r="N25" i="22"/>
  <c r="P25" i="22"/>
  <c r="N26" i="22"/>
  <c r="P26" i="22"/>
  <c r="N27" i="22"/>
  <c r="AC27" i="22" s="1"/>
  <c r="P27" i="22"/>
  <c r="N28" i="22"/>
  <c r="P28" i="22"/>
  <c r="N29" i="22"/>
  <c r="P29" i="22"/>
  <c r="N30" i="22"/>
  <c r="P30" i="22"/>
  <c r="N31" i="22"/>
  <c r="P31" i="22"/>
  <c r="N32" i="22"/>
  <c r="P32" i="22"/>
  <c r="N33" i="22"/>
  <c r="P33" i="22"/>
  <c r="AD33" i="22" s="1"/>
  <c r="N34" i="22"/>
  <c r="P34" i="22"/>
  <c r="N35" i="22"/>
  <c r="P35" i="22"/>
  <c r="N36" i="22"/>
  <c r="P36" i="22"/>
  <c r="N37" i="22"/>
  <c r="P37" i="22"/>
  <c r="AD37" i="22" s="1"/>
  <c r="N38" i="22"/>
  <c r="P38" i="22"/>
  <c r="N39" i="22"/>
  <c r="P39" i="22"/>
  <c r="N40" i="22"/>
  <c r="P40" i="22"/>
  <c r="E40" i="32"/>
  <c r="D40" i="32"/>
  <c r="N41" i="22" s="1"/>
  <c r="G40" i="32"/>
  <c r="F40" i="32" s="1"/>
  <c r="P41" i="22" s="1"/>
  <c r="AD41" i="22" s="1"/>
  <c r="N42" i="22"/>
  <c r="P42" i="22"/>
  <c r="N43" i="22"/>
  <c r="P43" i="22"/>
  <c r="N44" i="22"/>
  <c r="P44" i="22"/>
  <c r="N45" i="22"/>
  <c r="P45" i="22"/>
  <c r="AD45" i="22" s="1"/>
  <c r="N46" i="22"/>
  <c r="P46" i="22"/>
  <c r="N47" i="22"/>
  <c r="P47" i="22"/>
  <c r="N48" i="22"/>
  <c r="P48" i="22"/>
  <c r="N49" i="22"/>
  <c r="P49" i="22"/>
  <c r="N50" i="22"/>
  <c r="P50" i="22"/>
  <c r="E50" i="32"/>
  <c r="G50" i="32"/>
  <c r="Q51" i="22" s="1"/>
  <c r="N53" i="22"/>
  <c r="P53" i="22"/>
  <c r="N54" i="22"/>
  <c r="P54" i="22"/>
  <c r="N55" i="22"/>
  <c r="P55" i="22"/>
  <c r="T55" i="22" s="1"/>
  <c r="P7" i="22"/>
  <c r="N7" i="22"/>
  <c r="AV8" i="22"/>
  <c r="BB8" i="22" s="1"/>
  <c r="AV9" i="22"/>
  <c r="AV10" i="22"/>
  <c r="DG10" i="22" s="1"/>
  <c r="AV11" i="22"/>
  <c r="BB11" i="22" s="1"/>
  <c r="AZ11" i="22"/>
  <c r="AV12" i="22"/>
  <c r="AV13" i="22"/>
  <c r="AZ13" i="22"/>
  <c r="AV14" i="22"/>
  <c r="DG14" i="22" s="1"/>
  <c r="AZ14" i="22"/>
  <c r="AV15" i="22"/>
  <c r="DG15" i="22" s="1"/>
  <c r="AZ15" i="22"/>
  <c r="AV16" i="22"/>
  <c r="DG16" i="22" s="1"/>
  <c r="AV17" i="22"/>
  <c r="AV18" i="22"/>
  <c r="DG18" i="22" s="1"/>
  <c r="AV19" i="22"/>
  <c r="DG19" i="22" s="1"/>
  <c r="AV20" i="22"/>
  <c r="DG20" i="22" s="1"/>
  <c r="AV21" i="22"/>
  <c r="DG21" i="22" s="1"/>
  <c r="AZ21" i="22"/>
  <c r="AV22" i="22"/>
  <c r="DG22" i="22" s="1"/>
  <c r="C22" i="46"/>
  <c r="AV24" i="22"/>
  <c r="AV25" i="22"/>
  <c r="AV26" i="22"/>
  <c r="DG26" i="22" s="1"/>
  <c r="AV27" i="22"/>
  <c r="AZ27" i="22"/>
  <c r="AV28" i="22"/>
  <c r="AV29" i="22"/>
  <c r="DG29" i="22" s="1"/>
  <c r="AV30" i="22"/>
  <c r="BB30" i="22" s="1"/>
  <c r="AV31" i="22"/>
  <c r="DG31" i="22" s="1"/>
  <c r="AV32" i="22"/>
  <c r="DG32" i="22" s="1"/>
  <c r="AV33" i="22"/>
  <c r="AV34" i="22"/>
  <c r="DG34" i="22" s="1"/>
  <c r="AV35" i="22"/>
  <c r="AV36" i="22"/>
  <c r="DG36" i="22" s="1"/>
  <c r="AZ36" i="22"/>
  <c r="AV37" i="22"/>
  <c r="AV38" i="22"/>
  <c r="AV39" i="22"/>
  <c r="BB39" i="22" s="1"/>
  <c r="AV40" i="22"/>
  <c r="C40" i="46"/>
  <c r="AV42" i="22"/>
  <c r="DG42" i="22" s="1"/>
  <c r="AV43" i="22"/>
  <c r="DG43" i="22" s="1"/>
  <c r="AV44" i="22"/>
  <c r="BB44" i="22" s="1"/>
  <c r="AV45" i="22"/>
  <c r="DG45" i="22" s="1"/>
  <c r="AV46" i="22"/>
  <c r="AV47" i="22"/>
  <c r="AV48" i="22"/>
  <c r="AV49" i="22"/>
  <c r="DG49" i="22" s="1"/>
  <c r="AV50" i="22"/>
  <c r="DG50" i="22" s="1"/>
  <c r="C50" i="46"/>
  <c r="AV53" i="22"/>
  <c r="AV54" i="22"/>
  <c r="DG54" i="22" s="1"/>
  <c r="AV55" i="22"/>
  <c r="DG55" i="22" s="1"/>
  <c r="AV7" i="22"/>
  <c r="DG7" i="22" s="1"/>
  <c r="BF8" i="22"/>
  <c r="BH8" i="22"/>
  <c r="BJ8" i="22"/>
  <c r="BF9" i="22"/>
  <c r="BH9" i="22"/>
  <c r="BJ9" i="22"/>
  <c r="BF10" i="22"/>
  <c r="BH10" i="22"/>
  <c r="BJ10" i="22"/>
  <c r="BF11" i="22"/>
  <c r="BH11" i="22"/>
  <c r="BJ11" i="22"/>
  <c r="BF12" i="22"/>
  <c r="BH12" i="22"/>
  <c r="BJ12" i="22"/>
  <c r="BF13" i="22"/>
  <c r="BH13" i="22"/>
  <c r="BJ13" i="22"/>
  <c r="BF14" i="22"/>
  <c r="BH14" i="22"/>
  <c r="BJ14" i="22"/>
  <c r="BF15" i="22"/>
  <c r="BH15" i="22"/>
  <c r="BJ15" i="22"/>
  <c r="BF16" i="22"/>
  <c r="BH16" i="22"/>
  <c r="BJ16" i="22"/>
  <c r="BF17" i="22"/>
  <c r="BH17" i="22"/>
  <c r="BJ17" i="22"/>
  <c r="BF18" i="22"/>
  <c r="BH18" i="22"/>
  <c r="BJ18" i="22"/>
  <c r="BF19" i="22"/>
  <c r="BH19" i="22"/>
  <c r="BJ19" i="22"/>
  <c r="BF20" i="22"/>
  <c r="BH20" i="22"/>
  <c r="BJ20" i="22"/>
  <c r="BF21" i="22"/>
  <c r="BH21" i="22"/>
  <c r="BJ21" i="22"/>
  <c r="BF22" i="22"/>
  <c r="BH22" i="22"/>
  <c r="BJ22" i="22"/>
  <c r="BJ23" i="22"/>
  <c r="BF24" i="22"/>
  <c r="BH24" i="22"/>
  <c r="BJ24" i="22"/>
  <c r="BF25" i="22"/>
  <c r="BH25" i="22"/>
  <c r="BJ25" i="22"/>
  <c r="BF26" i="22"/>
  <c r="BH26" i="22"/>
  <c r="BJ26" i="22"/>
  <c r="BF27" i="22"/>
  <c r="BH27" i="22"/>
  <c r="BJ27" i="22"/>
  <c r="BF28" i="22"/>
  <c r="BH28" i="22"/>
  <c r="BJ28" i="22"/>
  <c r="BF29" i="22"/>
  <c r="BH29" i="22"/>
  <c r="BJ29" i="22"/>
  <c r="BF30" i="22"/>
  <c r="BH30" i="22"/>
  <c r="BJ30" i="22"/>
  <c r="BF31" i="22"/>
  <c r="BH31" i="22"/>
  <c r="BJ31" i="22"/>
  <c r="BF32" i="22"/>
  <c r="BH32" i="22"/>
  <c r="BJ32" i="22"/>
  <c r="BF33" i="22"/>
  <c r="BH33" i="22"/>
  <c r="BJ33" i="22"/>
  <c r="BF34" i="22"/>
  <c r="BH34" i="22"/>
  <c r="BJ34" i="22"/>
  <c r="BF35" i="22"/>
  <c r="BH35" i="22"/>
  <c r="BJ35" i="22"/>
  <c r="BF36" i="22"/>
  <c r="BH36" i="22"/>
  <c r="BJ36" i="22"/>
  <c r="BF37" i="22"/>
  <c r="BH37" i="22"/>
  <c r="BJ37" i="22"/>
  <c r="BF38" i="22"/>
  <c r="BH38" i="22"/>
  <c r="BJ38" i="22"/>
  <c r="BF39" i="22"/>
  <c r="BH39" i="22"/>
  <c r="BJ39" i="22"/>
  <c r="BF40" i="22"/>
  <c r="BH40" i="22"/>
  <c r="BJ40" i="22"/>
  <c r="BH41" i="22"/>
  <c r="BF42" i="22"/>
  <c r="BH42" i="22"/>
  <c r="BJ42" i="22"/>
  <c r="BF43" i="22"/>
  <c r="BH43" i="22"/>
  <c r="BJ43" i="22"/>
  <c r="BF44" i="22"/>
  <c r="BH44" i="22"/>
  <c r="BJ44" i="22"/>
  <c r="BF45" i="22"/>
  <c r="BH45" i="22"/>
  <c r="BJ45" i="22"/>
  <c r="BF46" i="22"/>
  <c r="BH46" i="22"/>
  <c r="BJ46" i="22"/>
  <c r="BF47" i="22"/>
  <c r="BH47" i="22"/>
  <c r="BJ47" i="22"/>
  <c r="BF48" i="22"/>
  <c r="BH48" i="22"/>
  <c r="BJ48" i="22"/>
  <c r="BF49" i="22"/>
  <c r="BH49" i="22"/>
  <c r="BJ49" i="22"/>
  <c r="BF50" i="22"/>
  <c r="BH50" i="22"/>
  <c r="BJ50" i="22"/>
  <c r="BJ51" i="22"/>
  <c r="BF53" i="22"/>
  <c r="BH53" i="22"/>
  <c r="BJ53" i="22"/>
  <c r="BF54" i="22"/>
  <c r="BH54" i="22"/>
  <c r="BJ54" i="22"/>
  <c r="BF55" i="22"/>
  <c r="BH55" i="22"/>
  <c r="BJ55" i="22"/>
  <c r="BJ7" i="22"/>
  <c r="BH7" i="22"/>
  <c r="BF7" i="22"/>
  <c r="K16" i="47"/>
  <c r="K17" i="47"/>
  <c r="K18" i="47"/>
  <c r="K19" i="47"/>
  <c r="K20" i="47"/>
  <c r="K21" i="47"/>
  <c r="K15" i="47"/>
  <c r="B17" i="47"/>
  <c r="C17" i="47" s="1"/>
  <c r="B18" i="47"/>
  <c r="C18" i="47" s="1"/>
  <c r="B19" i="47"/>
  <c r="C19" i="47" s="1"/>
  <c r="B20" i="47"/>
  <c r="C20" i="47" s="1"/>
  <c r="B21" i="47"/>
  <c r="C21" i="47" s="1"/>
  <c r="B22" i="47"/>
  <c r="C22" i="47" s="1"/>
  <c r="B16" i="47"/>
  <c r="C16" i="47" s="1"/>
  <c r="AW8" i="22"/>
  <c r="AY8" i="22"/>
  <c r="BA8" i="22"/>
  <c r="AW9" i="22"/>
  <c r="AY9" i="22"/>
  <c r="BA9" i="22"/>
  <c r="AW10" i="22"/>
  <c r="AY10" i="22"/>
  <c r="BA10" i="22"/>
  <c r="AW11" i="22"/>
  <c r="AY11" i="22"/>
  <c r="BA11" i="22"/>
  <c r="AW12" i="22"/>
  <c r="AY12" i="22"/>
  <c r="BA12" i="22"/>
  <c r="AW13" i="22"/>
  <c r="AY13" i="22"/>
  <c r="BA13" i="22"/>
  <c r="AW14" i="22"/>
  <c r="AY14" i="22"/>
  <c r="BA14" i="22"/>
  <c r="AW15" i="22"/>
  <c r="AY15" i="22"/>
  <c r="BA15" i="22"/>
  <c r="AW16" i="22"/>
  <c r="AY16" i="22"/>
  <c r="BA16" i="22"/>
  <c r="AW17" i="22"/>
  <c r="AY17" i="22"/>
  <c r="BA17" i="22"/>
  <c r="AW18" i="22"/>
  <c r="AY18" i="22"/>
  <c r="BA18" i="22"/>
  <c r="AW19" i="22"/>
  <c r="AY19" i="22"/>
  <c r="BA19" i="22"/>
  <c r="AW20" i="22"/>
  <c r="AY20" i="22"/>
  <c r="BA20" i="22"/>
  <c r="AW21" i="22"/>
  <c r="AY21" i="22"/>
  <c r="BA21" i="22"/>
  <c r="AW22" i="22"/>
  <c r="AY22" i="22"/>
  <c r="BA22" i="22"/>
  <c r="AY23" i="22"/>
  <c r="BA23" i="22"/>
  <c r="AW24" i="22"/>
  <c r="AY24" i="22"/>
  <c r="BA24" i="22"/>
  <c r="AW25" i="22"/>
  <c r="AY25" i="22"/>
  <c r="BA25" i="22"/>
  <c r="AW26" i="22"/>
  <c r="AY26" i="22"/>
  <c r="BA26" i="22"/>
  <c r="AW27" i="22"/>
  <c r="AY27" i="22"/>
  <c r="BA27" i="22"/>
  <c r="AW28" i="22"/>
  <c r="AY28" i="22"/>
  <c r="BA28" i="22"/>
  <c r="AW29" i="22"/>
  <c r="AY29" i="22"/>
  <c r="BA29" i="22"/>
  <c r="AW30" i="22"/>
  <c r="AY30" i="22"/>
  <c r="BA30" i="22"/>
  <c r="AW31" i="22"/>
  <c r="AY31" i="22"/>
  <c r="BA31" i="22"/>
  <c r="AW32" i="22"/>
  <c r="AY32" i="22"/>
  <c r="BA32" i="22"/>
  <c r="AW33" i="22"/>
  <c r="AY33" i="22"/>
  <c r="BA33" i="22"/>
  <c r="AW34" i="22"/>
  <c r="AY34" i="22"/>
  <c r="BA34" i="22"/>
  <c r="AW35" i="22"/>
  <c r="AY35" i="22"/>
  <c r="BA35" i="22"/>
  <c r="AW36" i="22"/>
  <c r="AY36" i="22"/>
  <c r="BA36" i="22"/>
  <c r="AW37" i="22"/>
  <c r="AY37" i="22"/>
  <c r="BA37" i="22"/>
  <c r="AW38" i="22"/>
  <c r="AY38" i="22"/>
  <c r="BA38" i="22"/>
  <c r="AW39" i="22"/>
  <c r="AY39" i="22"/>
  <c r="BA39" i="22"/>
  <c r="AW40" i="22"/>
  <c r="AY40" i="22"/>
  <c r="BA40" i="22"/>
  <c r="BA41" i="22"/>
  <c r="AW42" i="22"/>
  <c r="AY42" i="22"/>
  <c r="BA42" i="22"/>
  <c r="AW43" i="22"/>
  <c r="AY43" i="22"/>
  <c r="BA43" i="22"/>
  <c r="AW44" i="22"/>
  <c r="AY44" i="22"/>
  <c r="BA44" i="22"/>
  <c r="AW45" i="22"/>
  <c r="AY45" i="22"/>
  <c r="BA45" i="22"/>
  <c r="AW46" i="22"/>
  <c r="AY46" i="22"/>
  <c r="BA46" i="22"/>
  <c r="AW47" i="22"/>
  <c r="AY47" i="22"/>
  <c r="BA47" i="22"/>
  <c r="AW48" i="22"/>
  <c r="AY48" i="22"/>
  <c r="BA48" i="22"/>
  <c r="AW49" i="22"/>
  <c r="AY49" i="22"/>
  <c r="BA49" i="22"/>
  <c r="AW50" i="22"/>
  <c r="AY50" i="22"/>
  <c r="BA50" i="22"/>
  <c r="AW51" i="22"/>
  <c r="AW53" i="22"/>
  <c r="AY53" i="22"/>
  <c r="BA53" i="22"/>
  <c r="AW54" i="22"/>
  <c r="AY54" i="22"/>
  <c r="BA54" i="22"/>
  <c r="AW55" i="22"/>
  <c r="AY55" i="22"/>
  <c r="BA55" i="22"/>
  <c r="AW7" i="22"/>
  <c r="AY7" i="22"/>
  <c r="BA7" i="22"/>
  <c r="AG7" i="22"/>
  <c r="AI7" i="22"/>
  <c r="AK7" i="22"/>
  <c r="AG8" i="22"/>
  <c r="AI8" i="22"/>
  <c r="AK8" i="22"/>
  <c r="AG9" i="22"/>
  <c r="AI9" i="22"/>
  <c r="AK9" i="22"/>
  <c r="AG10" i="22"/>
  <c r="AI10" i="22"/>
  <c r="AK10" i="22"/>
  <c r="AG11" i="22"/>
  <c r="AI11" i="22"/>
  <c r="AK11" i="22"/>
  <c r="AG12" i="22"/>
  <c r="AI12" i="22"/>
  <c r="AK12" i="22"/>
  <c r="AG13" i="22"/>
  <c r="AI13" i="22"/>
  <c r="AK13" i="22"/>
  <c r="AG14" i="22"/>
  <c r="AI14" i="22"/>
  <c r="AK14" i="22"/>
  <c r="AG15" i="22"/>
  <c r="AI15" i="22"/>
  <c r="AK15" i="22"/>
  <c r="AG16" i="22"/>
  <c r="AI16" i="22"/>
  <c r="AK16" i="22"/>
  <c r="AG17" i="22"/>
  <c r="AI17" i="22"/>
  <c r="AK17" i="22"/>
  <c r="AG18" i="22"/>
  <c r="AI18" i="22"/>
  <c r="AK18" i="22"/>
  <c r="AG19" i="22"/>
  <c r="AI19" i="22"/>
  <c r="AK19" i="22"/>
  <c r="AG20" i="22"/>
  <c r="AI20" i="22"/>
  <c r="AK20" i="22"/>
  <c r="AG21" i="22"/>
  <c r="AI21" i="22"/>
  <c r="AK21" i="22"/>
  <c r="AG22" i="22"/>
  <c r="AI22" i="22"/>
  <c r="AK22" i="22"/>
  <c r="AG23" i="22"/>
  <c r="AI23" i="22"/>
  <c r="AK23" i="22"/>
  <c r="AG24" i="22"/>
  <c r="AI24" i="22"/>
  <c r="AK24" i="22"/>
  <c r="AG25" i="22"/>
  <c r="AI25" i="22"/>
  <c r="AK25" i="22"/>
  <c r="AG26" i="22"/>
  <c r="AI26" i="22"/>
  <c r="AK26" i="22"/>
  <c r="AG27" i="22"/>
  <c r="AI27" i="22"/>
  <c r="AK27" i="22"/>
  <c r="AG28" i="22"/>
  <c r="AI28" i="22"/>
  <c r="AK28" i="22"/>
  <c r="AG29" i="22"/>
  <c r="AI29" i="22"/>
  <c r="AK29" i="22"/>
  <c r="AG30" i="22"/>
  <c r="AI30" i="22"/>
  <c r="AK30" i="22"/>
  <c r="AG31" i="22"/>
  <c r="AI31" i="22"/>
  <c r="AK31" i="22"/>
  <c r="AG32" i="22"/>
  <c r="AI32" i="22"/>
  <c r="AK32" i="22"/>
  <c r="AG33" i="22"/>
  <c r="AI33" i="22"/>
  <c r="AK33" i="22"/>
  <c r="AG34" i="22"/>
  <c r="AI34" i="22"/>
  <c r="AK34" i="22"/>
  <c r="AG35" i="22"/>
  <c r="AI35" i="22"/>
  <c r="AK35" i="22"/>
  <c r="AG36" i="22"/>
  <c r="AI36" i="22"/>
  <c r="AK36" i="22"/>
  <c r="AG37" i="22"/>
  <c r="AI37" i="22"/>
  <c r="AK37" i="22"/>
  <c r="AG38" i="22"/>
  <c r="AI38" i="22"/>
  <c r="AK38" i="22"/>
  <c r="AG39" i="22"/>
  <c r="AI39" i="22"/>
  <c r="AK39" i="22"/>
  <c r="AG40" i="22"/>
  <c r="AI40" i="22"/>
  <c r="AK40" i="22"/>
  <c r="AG41" i="22"/>
  <c r="AI41" i="22"/>
  <c r="AK41" i="22"/>
  <c r="AG42" i="22"/>
  <c r="AI42" i="22"/>
  <c r="AK42" i="22"/>
  <c r="AG43" i="22"/>
  <c r="AI43" i="22"/>
  <c r="AK43" i="22"/>
  <c r="AG44" i="22"/>
  <c r="AI44" i="22"/>
  <c r="AK44" i="22"/>
  <c r="AG45" i="22"/>
  <c r="AI45" i="22"/>
  <c r="AK45" i="22"/>
  <c r="AG46" i="22"/>
  <c r="AI46" i="22"/>
  <c r="AK46" i="22"/>
  <c r="AG47" i="22"/>
  <c r="AI47" i="22"/>
  <c r="AK47" i="22"/>
  <c r="AG48" i="22"/>
  <c r="AI48" i="22"/>
  <c r="AK48" i="22"/>
  <c r="AG49" i="22"/>
  <c r="AI49" i="22"/>
  <c r="AK49" i="22"/>
  <c r="AG50" i="22"/>
  <c r="AI50" i="22"/>
  <c r="AK50" i="22"/>
  <c r="AG51" i="22"/>
  <c r="AI51" i="22"/>
  <c r="AK51" i="22"/>
  <c r="AG53" i="22"/>
  <c r="AI53" i="22"/>
  <c r="AK53" i="22"/>
  <c r="AG54" i="22"/>
  <c r="AI54" i="22"/>
  <c r="AK54" i="22"/>
  <c r="AG55" i="22"/>
  <c r="AI55" i="22"/>
  <c r="AK55" i="22"/>
  <c r="AI52" i="22"/>
  <c r="F26" i="44"/>
  <c r="J19" i="44"/>
  <c r="I19" i="44"/>
  <c r="I20" i="44"/>
  <c r="J20" i="44"/>
  <c r="I21" i="44"/>
  <c r="J21" i="44"/>
  <c r="I22" i="44"/>
  <c r="J22" i="44"/>
  <c r="I23" i="44"/>
  <c r="J23" i="44"/>
  <c r="I24" i="44"/>
  <c r="J24" i="44"/>
  <c r="J18" i="44"/>
  <c r="I18" i="44"/>
  <c r="Y24" i="41"/>
  <c r="Y23" i="41"/>
  <c r="AA15" i="41"/>
  <c r="AA16" i="41"/>
  <c r="AA17" i="41"/>
  <c r="AA18" i="41"/>
  <c r="AA19" i="41"/>
  <c r="AA20" i="41"/>
  <c r="AA14" i="41"/>
  <c r="AG3" i="41"/>
  <c r="AH3" i="41"/>
  <c r="AI3" i="41"/>
  <c r="AG4" i="41"/>
  <c r="AH4" i="41"/>
  <c r="AI4" i="41"/>
  <c r="AG5" i="41"/>
  <c r="AH5" i="41"/>
  <c r="AI5" i="41"/>
  <c r="AG7" i="41"/>
  <c r="AH7" i="41"/>
  <c r="AI7" i="41"/>
  <c r="AG8" i="41"/>
  <c r="AH8" i="41"/>
  <c r="AI8" i="41"/>
  <c r="T13" i="44"/>
  <c r="U13" i="44" s="1"/>
  <c r="M13" i="44"/>
  <c r="T12" i="44"/>
  <c r="U12" i="44" s="1"/>
  <c r="M12" i="44"/>
  <c r="T11" i="44"/>
  <c r="U11" i="44" s="1"/>
  <c r="M11" i="44"/>
  <c r="T10" i="44"/>
  <c r="U10" i="44" s="1"/>
  <c r="M10" i="44"/>
  <c r="T9" i="44"/>
  <c r="U9" i="44" s="1"/>
  <c r="M9" i="44"/>
  <c r="T8" i="44"/>
  <c r="U8" i="44" s="1"/>
  <c r="M8" i="44"/>
  <c r="T7" i="44"/>
  <c r="U7" i="44" s="1"/>
  <c r="M7" i="44"/>
  <c r="T6" i="44"/>
  <c r="U6" i="44" s="1"/>
  <c r="M6" i="44"/>
  <c r="T5" i="44"/>
  <c r="U5" i="44" s="1"/>
  <c r="M5" i="44"/>
  <c r="T4" i="44"/>
  <c r="U4" i="44" s="1"/>
  <c r="M4" i="44"/>
  <c r="T3" i="44"/>
  <c r="U3" i="44" s="1"/>
  <c r="M3" i="44"/>
  <c r="AQ55" i="22"/>
  <c r="AS55" i="22"/>
  <c r="AU55" i="22"/>
  <c r="AQ8" i="22"/>
  <c r="AS8" i="22"/>
  <c r="AU8" i="22"/>
  <c r="AQ9" i="22"/>
  <c r="AS9" i="22"/>
  <c r="AU9" i="22"/>
  <c r="AQ10" i="22"/>
  <c r="AS10" i="22"/>
  <c r="AU10" i="22"/>
  <c r="AQ11" i="22"/>
  <c r="AS11" i="22"/>
  <c r="AU11" i="22"/>
  <c r="AQ12" i="22"/>
  <c r="AS12" i="22"/>
  <c r="AU12" i="22"/>
  <c r="AQ13" i="22"/>
  <c r="AS13" i="22"/>
  <c r="AU13" i="22"/>
  <c r="AQ14" i="22"/>
  <c r="AS14" i="22"/>
  <c r="AU14" i="22"/>
  <c r="AQ15" i="22"/>
  <c r="AS15" i="22"/>
  <c r="AU15" i="22"/>
  <c r="AQ16" i="22"/>
  <c r="AS16" i="22"/>
  <c r="AU16" i="22"/>
  <c r="AQ17" i="22"/>
  <c r="AS17" i="22"/>
  <c r="AU17" i="22"/>
  <c r="AQ18" i="22"/>
  <c r="AS18" i="22"/>
  <c r="AU18" i="22"/>
  <c r="AQ19" i="22"/>
  <c r="AS19" i="22"/>
  <c r="AU19" i="22"/>
  <c r="AQ20" i="22"/>
  <c r="AS20" i="22"/>
  <c r="AU20" i="22"/>
  <c r="AQ21" i="22"/>
  <c r="AS21" i="22"/>
  <c r="AU21" i="22"/>
  <c r="AQ22" i="22"/>
  <c r="AS22" i="22"/>
  <c r="AU22" i="22"/>
  <c r="AQ24" i="22"/>
  <c r="AS24" i="22"/>
  <c r="AU24" i="22"/>
  <c r="AQ25" i="22"/>
  <c r="AS25" i="22"/>
  <c r="AU25" i="22"/>
  <c r="AQ26" i="22"/>
  <c r="AS26" i="22"/>
  <c r="AU26" i="22"/>
  <c r="AQ27" i="22"/>
  <c r="AS27" i="22"/>
  <c r="AU27" i="22"/>
  <c r="AQ28" i="22"/>
  <c r="AS28" i="22"/>
  <c r="AU28" i="22"/>
  <c r="AQ29" i="22"/>
  <c r="AS29" i="22"/>
  <c r="AU29" i="22"/>
  <c r="AQ30" i="22"/>
  <c r="AS30" i="22"/>
  <c r="AU30" i="22"/>
  <c r="AQ31" i="22"/>
  <c r="AS31" i="22"/>
  <c r="AU31" i="22"/>
  <c r="AQ32" i="22"/>
  <c r="AS32" i="22"/>
  <c r="AU32" i="22"/>
  <c r="AQ33" i="22"/>
  <c r="AS33" i="22"/>
  <c r="AU33" i="22"/>
  <c r="AQ34" i="22"/>
  <c r="AS34" i="22"/>
  <c r="AU34" i="22"/>
  <c r="AQ35" i="22"/>
  <c r="AS35" i="22"/>
  <c r="AU35" i="22"/>
  <c r="AQ36" i="22"/>
  <c r="AS36" i="22"/>
  <c r="AU36" i="22"/>
  <c r="AQ37" i="22"/>
  <c r="AS37" i="22"/>
  <c r="AU37" i="22"/>
  <c r="AQ38" i="22"/>
  <c r="AS38" i="22"/>
  <c r="AU38" i="22"/>
  <c r="AQ39" i="22"/>
  <c r="AS39" i="22"/>
  <c r="AU39" i="22"/>
  <c r="AQ40" i="22"/>
  <c r="AS40" i="22"/>
  <c r="AU40" i="22"/>
  <c r="AQ42" i="22"/>
  <c r="AS42" i="22"/>
  <c r="AU42" i="22"/>
  <c r="AQ43" i="22"/>
  <c r="AS43" i="22"/>
  <c r="AU43" i="22"/>
  <c r="AQ44" i="22"/>
  <c r="AS44" i="22"/>
  <c r="AU44" i="22"/>
  <c r="AQ45" i="22"/>
  <c r="AS45" i="22"/>
  <c r="AU45" i="22"/>
  <c r="AQ46" i="22"/>
  <c r="AS46" i="22"/>
  <c r="AU46" i="22"/>
  <c r="AQ47" i="22"/>
  <c r="AS47" i="22"/>
  <c r="AU47" i="22"/>
  <c r="AQ48" i="22"/>
  <c r="AS48" i="22"/>
  <c r="AU48" i="22"/>
  <c r="AQ49" i="22"/>
  <c r="AS49" i="22"/>
  <c r="AU49" i="22"/>
  <c r="AQ50" i="22"/>
  <c r="AS50" i="22"/>
  <c r="AU50" i="22"/>
  <c r="AQ53" i="22"/>
  <c r="AS53" i="22"/>
  <c r="AU53" i="22"/>
  <c r="AQ54" i="22"/>
  <c r="AS54" i="22"/>
  <c r="AU54" i="22"/>
  <c r="AQ7" i="22"/>
  <c r="AS7" i="22"/>
  <c r="AU7" i="22"/>
  <c r="AS41" i="22"/>
  <c r="AU51" i="22"/>
  <c r="AS51" i="22"/>
  <c r="AQ51" i="22"/>
  <c r="AQ41" i="22"/>
  <c r="AU23" i="22"/>
  <c r="AS23" i="22"/>
  <c r="AQ23" i="22"/>
  <c r="O52" i="42"/>
  <c r="N52" i="42"/>
  <c r="M52" i="42"/>
  <c r="L52" i="42"/>
  <c r="K52" i="42"/>
  <c r="O51" i="42"/>
  <c r="N51" i="42"/>
  <c r="M51" i="42"/>
  <c r="L51" i="42"/>
  <c r="K51" i="42"/>
  <c r="O50" i="42"/>
  <c r="N50" i="42"/>
  <c r="J48" i="42"/>
  <c r="I48" i="42"/>
  <c r="H48" i="42"/>
  <c r="G48" i="42"/>
  <c r="O48" i="42" s="1"/>
  <c r="F48" i="42"/>
  <c r="E48" i="42"/>
  <c r="C48" i="42"/>
  <c r="L48" i="42" s="1"/>
  <c r="B48" i="42"/>
  <c r="O47" i="42"/>
  <c r="N47" i="42"/>
  <c r="M47" i="42"/>
  <c r="L47" i="42"/>
  <c r="K47" i="42"/>
  <c r="O46" i="42"/>
  <c r="N46" i="42"/>
  <c r="M46" i="42"/>
  <c r="L46" i="42"/>
  <c r="K46" i="42"/>
  <c r="O45" i="42"/>
  <c r="N45" i="42"/>
  <c r="O44" i="42"/>
  <c r="N44" i="42"/>
  <c r="O43" i="42"/>
  <c r="N43" i="42"/>
  <c r="O42" i="42"/>
  <c r="N42" i="42"/>
  <c r="M42" i="42"/>
  <c r="L42" i="42"/>
  <c r="K42" i="42"/>
  <c r="O41" i="42"/>
  <c r="N41" i="42"/>
  <c r="O40" i="42"/>
  <c r="N40" i="42"/>
  <c r="O39" i="42"/>
  <c r="N39" i="42"/>
  <c r="M39" i="42"/>
  <c r="L39" i="42"/>
  <c r="K39" i="42"/>
  <c r="J38" i="42"/>
  <c r="I38" i="42"/>
  <c r="I49" i="42" s="1"/>
  <c r="H38" i="42"/>
  <c r="G38" i="42"/>
  <c r="F38" i="42"/>
  <c r="E38" i="42"/>
  <c r="M38" i="42" s="1"/>
  <c r="D38" i="42"/>
  <c r="C38" i="42"/>
  <c r="L38" i="42" s="1"/>
  <c r="B38" i="42"/>
  <c r="O37" i="42"/>
  <c r="N37" i="42"/>
  <c r="M37" i="42"/>
  <c r="L37" i="42"/>
  <c r="K37" i="42"/>
  <c r="O36" i="42"/>
  <c r="N36" i="42"/>
  <c r="M36" i="42"/>
  <c r="L36" i="42"/>
  <c r="K36" i="42"/>
  <c r="O35" i="42"/>
  <c r="N35" i="42"/>
  <c r="M35" i="42"/>
  <c r="L35" i="42"/>
  <c r="K35" i="42"/>
  <c r="O34" i="42"/>
  <c r="N34" i="42"/>
  <c r="M34" i="42"/>
  <c r="L34" i="42"/>
  <c r="K34" i="42"/>
  <c r="O33" i="42"/>
  <c r="N33" i="42"/>
  <c r="M33" i="42"/>
  <c r="L33" i="42"/>
  <c r="K33" i="42"/>
  <c r="O32" i="42"/>
  <c r="N32" i="42"/>
  <c r="M32" i="42"/>
  <c r="L32" i="42"/>
  <c r="K32" i="42"/>
  <c r="O31" i="42"/>
  <c r="N31" i="42"/>
  <c r="M31" i="42"/>
  <c r="L31" i="42"/>
  <c r="K31" i="42"/>
  <c r="O30" i="42"/>
  <c r="N30" i="42"/>
  <c r="M30" i="42"/>
  <c r="L30" i="42"/>
  <c r="K30" i="42"/>
  <c r="O29" i="42"/>
  <c r="N29" i="42"/>
  <c r="M29" i="42"/>
  <c r="L29" i="42"/>
  <c r="K29" i="42"/>
  <c r="O28" i="42"/>
  <c r="N28" i="42"/>
  <c r="M28" i="42"/>
  <c r="L28" i="42"/>
  <c r="K28" i="42"/>
  <c r="O27" i="42"/>
  <c r="N27" i="42"/>
  <c r="M27" i="42"/>
  <c r="L27" i="42"/>
  <c r="K27" i="42"/>
  <c r="O26" i="42"/>
  <c r="N26" i="42"/>
  <c r="M26" i="42"/>
  <c r="L26" i="42"/>
  <c r="K26" i="42"/>
  <c r="O25" i="42"/>
  <c r="N25" i="42"/>
  <c r="M25" i="42"/>
  <c r="L25" i="42"/>
  <c r="K25" i="42"/>
  <c r="O24" i="42"/>
  <c r="N24" i="42"/>
  <c r="M24" i="42"/>
  <c r="L24" i="42"/>
  <c r="K24" i="42"/>
  <c r="O23" i="42"/>
  <c r="N23" i="42"/>
  <c r="M23" i="42"/>
  <c r="L23" i="42"/>
  <c r="K23" i="42"/>
  <c r="O22" i="42"/>
  <c r="N22" i="42"/>
  <c r="M22" i="42"/>
  <c r="L22" i="42"/>
  <c r="K22" i="42"/>
  <c r="O21" i="42"/>
  <c r="N21" i="42"/>
  <c r="M21" i="42"/>
  <c r="L21" i="42"/>
  <c r="K21" i="42"/>
  <c r="J20" i="42"/>
  <c r="I20" i="42"/>
  <c r="H20" i="42"/>
  <c r="G20" i="42"/>
  <c r="O20" i="42" s="1"/>
  <c r="F20" i="42"/>
  <c r="E20" i="42"/>
  <c r="N20" i="42" s="1"/>
  <c r="D20" i="42"/>
  <c r="C20" i="42"/>
  <c r="K20" i="42" s="1"/>
  <c r="B20" i="42"/>
  <c r="O19" i="42"/>
  <c r="N19" i="42"/>
  <c r="M19" i="42"/>
  <c r="L19" i="42"/>
  <c r="K19" i="42"/>
  <c r="O18" i="42"/>
  <c r="N18" i="42"/>
  <c r="M18" i="42"/>
  <c r="L18" i="42"/>
  <c r="K18" i="42"/>
  <c r="O17" i="42"/>
  <c r="N17" i="42"/>
  <c r="M17" i="42"/>
  <c r="L17" i="42"/>
  <c r="K17" i="42"/>
  <c r="O16" i="42"/>
  <c r="N16" i="42"/>
  <c r="M16" i="42"/>
  <c r="L16" i="42"/>
  <c r="K16" i="42"/>
  <c r="O15" i="42"/>
  <c r="N15" i="42"/>
  <c r="M15" i="42"/>
  <c r="L15" i="42"/>
  <c r="K15" i="42"/>
  <c r="O14" i="42"/>
  <c r="N14" i="42"/>
  <c r="M14" i="42"/>
  <c r="L14" i="42"/>
  <c r="K14" i="42"/>
  <c r="O13" i="42"/>
  <c r="N13" i="42"/>
  <c r="M13" i="42"/>
  <c r="L13" i="42"/>
  <c r="K13" i="42"/>
  <c r="O12" i="42"/>
  <c r="N12" i="42"/>
  <c r="M12" i="42"/>
  <c r="L12" i="42"/>
  <c r="K12" i="42"/>
  <c r="O11" i="42"/>
  <c r="N11" i="42"/>
  <c r="M11" i="42"/>
  <c r="L11" i="42"/>
  <c r="K11" i="42"/>
  <c r="O10" i="42"/>
  <c r="N10" i="42"/>
  <c r="M10" i="42"/>
  <c r="L10" i="42"/>
  <c r="K10" i="42"/>
  <c r="O9" i="42"/>
  <c r="N9" i="42"/>
  <c r="M9" i="42"/>
  <c r="L9" i="42"/>
  <c r="K9" i="42"/>
  <c r="O8" i="42"/>
  <c r="N8" i="42"/>
  <c r="M8" i="42"/>
  <c r="L8" i="42"/>
  <c r="K8" i="42"/>
  <c r="O7" i="42"/>
  <c r="N7" i="42"/>
  <c r="M7" i="42"/>
  <c r="L7" i="42"/>
  <c r="K7" i="42"/>
  <c r="O6" i="42"/>
  <c r="N6" i="42"/>
  <c r="M6" i="42"/>
  <c r="L6" i="42"/>
  <c r="K6" i="42"/>
  <c r="O5" i="42"/>
  <c r="N5" i="42"/>
  <c r="M5" i="42"/>
  <c r="L5" i="42"/>
  <c r="K5" i="42"/>
  <c r="O4" i="42"/>
  <c r="N4" i="42"/>
  <c r="M4" i="42"/>
  <c r="L4" i="42"/>
  <c r="K4" i="42"/>
  <c r="N48" i="42"/>
  <c r="X23" i="41"/>
  <c r="V23" i="41"/>
  <c r="Z15" i="41"/>
  <c r="Z16" i="41"/>
  <c r="Z17" i="41"/>
  <c r="Z18" i="41"/>
  <c r="Z19" i="41"/>
  <c r="Z20" i="41"/>
  <c r="Z14" i="41"/>
  <c r="O61" i="40"/>
  <c r="O62" i="40"/>
  <c r="O63" i="40"/>
  <c r="O64" i="40"/>
  <c r="O65" i="40"/>
  <c r="O66" i="40"/>
  <c r="O60" i="40"/>
  <c r="F48" i="31"/>
  <c r="E38" i="31"/>
  <c r="F20" i="31"/>
  <c r="R52" i="40"/>
  <c r="Q52" i="40"/>
  <c r="P52" i="40"/>
  <c r="Z52" i="40" s="1"/>
  <c r="O52" i="40"/>
  <c r="Y52" i="40" s="1"/>
  <c r="N52" i="40"/>
  <c r="X52" i="40" s="1"/>
  <c r="M52" i="40"/>
  <c r="L52" i="40"/>
  <c r="K52" i="40"/>
  <c r="R51" i="40"/>
  <c r="Q51" i="40"/>
  <c r="P51" i="40"/>
  <c r="Z51" i="40" s="1"/>
  <c r="O51" i="40"/>
  <c r="Y51" i="40" s="1"/>
  <c r="N51" i="40"/>
  <c r="X51" i="40" s="1"/>
  <c r="M51" i="40"/>
  <c r="L51" i="40"/>
  <c r="K51" i="40"/>
  <c r="R50" i="40"/>
  <c r="Q50" i="40"/>
  <c r="P50" i="40"/>
  <c r="Z50" i="40" s="1"/>
  <c r="O50" i="40"/>
  <c r="Y50" i="40" s="1"/>
  <c r="N50" i="40"/>
  <c r="X50" i="40" s="1"/>
  <c r="J48" i="40"/>
  <c r="I48" i="40"/>
  <c r="G48" i="40"/>
  <c r="F48" i="40"/>
  <c r="O48" i="40" s="1"/>
  <c r="Y48" i="40" s="1"/>
  <c r="E48" i="40"/>
  <c r="C48" i="40"/>
  <c r="B48" i="40"/>
  <c r="R47" i="40"/>
  <c r="Q47" i="40"/>
  <c r="P47" i="40"/>
  <c r="Z47" i="40" s="1"/>
  <c r="O47" i="40"/>
  <c r="Y47" i="40" s="1"/>
  <c r="N47" i="40"/>
  <c r="X47" i="40" s="1"/>
  <c r="M47" i="40"/>
  <c r="L47" i="40"/>
  <c r="K47" i="40"/>
  <c r="R46" i="40"/>
  <c r="Q46" i="40"/>
  <c r="P46" i="40"/>
  <c r="Z46" i="40" s="1"/>
  <c r="O46" i="40"/>
  <c r="Y46" i="40" s="1"/>
  <c r="N46" i="40"/>
  <c r="X46" i="40" s="1"/>
  <c r="M46" i="40"/>
  <c r="L46" i="40"/>
  <c r="K46" i="40"/>
  <c r="R45" i="40"/>
  <c r="Q45" i="40"/>
  <c r="P45" i="40"/>
  <c r="Z45" i="40" s="1"/>
  <c r="O45" i="40"/>
  <c r="Y45" i="40" s="1"/>
  <c r="N45" i="40"/>
  <c r="X45" i="40" s="1"/>
  <c r="R44" i="40"/>
  <c r="Q44" i="40"/>
  <c r="P44" i="40"/>
  <c r="Z44" i="40" s="1"/>
  <c r="O44" i="40"/>
  <c r="Y44" i="40" s="1"/>
  <c r="N44" i="40"/>
  <c r="X44" i="40" s="1"/>
  <c r="R43" i="40"/>
  <c r="Q43" i="40"/>
  <c r="P43" i="40"/>
  <c r="Z43" i="40" s="1"/>
  <c r="O43" i="40"/>
  <c r="Y43" i="40" s="1"/>
  <c r="N43" i="40"/>
  <c r="X43" i="40" s="1"/>
  <c r="R42" i="40"/>
  <c r="Q42" i="40"/>
  <c r="P42" i="40"/>
  <c r="Z42" i="40" s="1"/>
  <c r="O42" i="40"/>
  <c r="Y42" i="40" s="1"/>
  <c r="N42" i="40"/>
  <c r="X42" i="40" s="1"/>
  <c r="M42" i="40"/>
  <c r="L42" i="40"/>
  <c r="K42" i="40"/>
  <c r="R41" i="40"/>
  <c r="Q41" i="40"/>
  <c r="P41" i="40"/>
  <c r="Z41" i="40" s="1"/>
  <c r="O41" i="40"/>
  <c r="Y41" i="40" s="1"/>
  <c r="N41" i="40"/>
  <c r="X41" i="40" s="1"/>
  <c r="R40" i="40"/>
  <c r="Q40" i="40"/>
  <c r="P40" i="40"/>
  <c r="Z40" i="40" s="1"/>
  <c r="O40" i="40"/>
  <c r="Y40" i="40" s="1"/>
  <c r="N40" i="40"/>
  <c r="X40" i="40" s="1"/>
  <c r="R39" i="40"/>
  <c r="Q39" i="40"/>
  <c r="P39" i="40"/>
  <c r="Z39" i="40" s="1"/>
  <c r="O39" i="40"/>
  <c r="Y39" i="40" s="1"/>
  <c r="N39" i="40"/>
  <c r="X39" i="40" s="1"/>
  <c r="M39" i="40"/>
  <c r="L39" i="40"/>
  <c r="K39" i="40"/>
  <c r="J38" i="40"/>
  <c r="I38" i="40"/>
  <c r="Q38" i="40" s="1"/>
  <c r="G38" i="40"/>
  <c r="F38" i="40"/>
  <c r="E38" i="40"/>
  <c r="D38" i="40"/>
  <c r="C38" i="40"/>
  <c r="L38" i="40" s="1"/>
  <c r="B38" i="40"/>
  <c r="R37" i="40"/>
  <c r="Q37" i="40"/>
  <c r="P37" i="40"/>
  <c r="Z37" i="40" s="1"/>
  <c r="O37" i="40"/>
  <c r="Y37" i="40" s="1"/>
  <c r="N37" i="40"/>
  <c r="X37" i="40" s="1"/>
  <c r="M37" i="40"/>
  <c r="L37" i="40"/>
  <c r="K37" i="40"/>
  <c r="R36" i="40"/>
  <c r="Q36" i="40"/>
  <c r="P36" i="40"/>
  <c r="Z36" i="40" s="1"/>
  <c r="O36" i="40"/>
  <c r="Y36" i="40" s="1"/>
  <c r="N36" i="40"/>
  <c r="X36" i="40" s="1"/>
  <c r="M36" i="40"/>
  <c r="L36" i="40"/>
  <c r="K36" i="40"/>
  <c r="R35" i="40"/>
  <c r="Q35" i="40"/>
  <c r="P35" i="40"/>
  <c r="Z35" i="40" s="1"/>
  <c r="O35" i="40"/>
  <c r="Y35" i="40" s="1"/>
  <c r="N35" i="40"/>
  <c r="X35" i="40" s="1"/>
  <c r="M35" i="40"/>
  <c r="L35" i="40"/>
  <c r="K35" i="40"/>
  <c r="R34" i="40"/>
  <c r="Q34" i="40"/>
  <c r="P34" i="40"/>
  <c r="Z34" i="40" s="1"/>
  <c r="O34" i="40"/>
  <c r="Y34" i="40" s="1"/>
  <c r="N34" i="40"/>
  <c r="X34" i="40" s="1"/>
  <c r="M34" i="40"/>
  <c r="L34" i="40"/>
  <c r="K34" i="40"/>
  <c r="R33" i="40"/>
  <c r="Q33" i="40"/>
  <c r="P33" i="40"/>
  <c r="Z33" i="40" s="1"/>
  <c r="O33" i="40"/>
  <c r="Y33" i="40" s="1"/>
  <c r="N33" i="40"/>
  <c r="X33" i="40" s="1"/>
  <c r="M33" i="40"/>
  <c r="L33" i="40"/>
  <c r="K33" i="40"/>
  <c r="R32" i="40"/>
  <c r="Q32" i="40"/>
  <c r="P32" i="40"/>
  <c r="Z32" i="40" s="1"/>
  <c r="O32" i="40"/>
  <c r="Y32" i="40" s="1"/>
  <c r="N32" i="40"/>
  <c r="X32" i="40" s="1"/>
  <c r="M32" i="40"/>
  <c r="L32" i="40"/>
  <c r="K32" i="40"/>
  <c r="R31" i="40"/>
  <c r="Q31" i="40"/>
  <c r="P31" i="40"/>
  <c r="Z31" i="40" s="1"/>
  <c r="O31" i="40"/>
  <c r="Y31" i="40" s="1"/>
  <c r="N31" i="40"/>
  <c r="X31" i="40" s="1"/>
  <c r="M31" i="40"/>
  <c r="L31" i="40"/>
  <c r="K31" i="40"/>
  <c r="R30" i="40"/>
  <c r="Q30" i="40"/>
  <c r="P30" i="40"/>
  <c r="Z30" i="40" s="1"/>
  <c r="O30" i="40"/>
  <c r="Y30" i="40" s="1"/>
  <c r="N30" i="40"/>
  <c r="X30" i="40" s="1"/>
  <c r="M30" i="40"/>
  <c r="L30" i="40"/>
  <c r="K30" i="40"/>
  <c r="R29" i="40"/>
  <c r="Q29" i="40"/>
  <c r="P29" i="40"/>
  <c r="Z29" i="40" s="1"/>
  <c r="O29" i="40"/>
  <c r="Y29" i="40" s="1"/>
  <c r="N29" i="40"/>
  <c r="X29" i="40" s="1"/>
  <c r="M29" i="40"/>
  <c r="L29" i="40"/>
  <c r="K29" i="40"/>
  <c r="R28" i="40"/>
  <c r="Q28" i="40"/>
  <c r="P28" i="40"/>
  <c r="Z28" i="40" s="1"/>
  <c r="O28" i="40"/>
  <c r="Y28" i="40" s="1"/>
  <c r="N28" i="40"/>
  <c r="X28" i="40" s="1"/>
  <c r="M28" i="40"/>
  <c r="L28" i="40"/>
  <c r="K28" i="40"/>
  <c r="R27" i="40"/>
  <c r="Q27" i="40"/>
  <c r="P27" i="40"/>
  <c r="Z27" i="40" s="1"/>
  <c r="O27" i="40"/>
  <c r="Y27" i="40" s="1"/>
  <c r="N27" i="40"/>
  <c r="X27" i="40" s="1"/>
  <c r="M27" i="40"/>
  <c r="L27" i="40"/>
  <c r="K27" i="40"/>
  <c r="R26" i="40"/>
  <c r="Q26" i="40"/>
  <c r="P26" i="40"/>
  <c r="Z26" i="40" s="1"/>
  <c r="O26" i="40"/>
  <c r="Y26" i="40" s="1"/>
  <c r="N26" i="40"/>
  <c r="X26" i="40" s="1"/>
  <c r="M26" i="40"/>
  <c r="L26" i="40"/>
  <c r="K26" i="40"/>
  <c r="R25" i="40"/>
  <c r="Q25" i="40"/>
  <c r="P25" i="40"/>
  <c r="Z25" i="40" s="1"/>
  <c r="O25" i="40"/>
  <c r="Y25" i="40" s="1"/>
  <c r="N25" i="40"/>
  <c r="X25" i="40" s="1"/>
  <c r="M25" i="40"/>
  <c r="L25" i="40"/>
  <c r="K25" i="40"/>
  <c r="R24" i="40"/>
  <c r="Q24" i="40"/>
  <c r="P24" i="40"/>
  <c r="Z24" i="40" s="1"/>
  <c r="O24" i="40"/>
  <c r="Y24" i="40" s="1"/>
  <c r="N24" i="40"/>
  <c r="X24" i="40" s="1"/>
  <c r="M24" i="40"/>
  <c r="L24" i="40"/>
  <c r="K24" i="40"/>
  <c r="R23" i="40"/>
  <c r="Q23" i="40"/>
  <c r="P23" i="40"/>
  <c r="Z23" i="40" s="1"/>
  <c r="O23" i="40"/>
  <c r="Y23" i="40" s="1"/>
  <c r="N23" i="40"/>
  <c r="X23" i="40" s="1"/>
  <c r="M23" i="40"/>
  <c r="L23" i="40"/>
  <c r="K23" i="40"/>
  <c r="R22" i="40"/>
  <c r="Q22" i="40"/>
  <c r="P22" i="40"/>
  <c r="Z22" i="40" s="1"/>
  <c r="O22" i="40"/>
  <c r="Y22" i="40" s="1"/>
  <c r="N22" i="40"/>
  <c r="X22" i="40" s="1"/>
  <c r="M22" i="40"/>
  <c r="L22" i="40"/>
  <c r="K22" i="40"/>
  <c r="R21" i="40"/>
  <c r="Q21" i="40"/>
  <c r="P21" i="40"/>
  <c r="Z21" i="40" s="1"/>
  <c r="O21" i="40"/>
  <c r="Y21" i="40" s="1"/>
  <c r="N21" i="40"/>
  <c r="X21" i="40" s="1"/>
  <c r="M21" i="40"/>
  <c r="L21" i="40"/>
  <c r="K21" i="40"/>
  <c r="J20" i="40"/>
  <c r="I20" i="40"/>
  <c r="G20" i="40"/>
  <c r="F20" i="40"/>
  <c r="N20" i="40" s="1"/>
  <c r="X20" i="40" s="1"/>
  <c r="E20" i="40"/>
  <c r="D20" i="40"/>
  <c r="C20" i="40"/>
  <c r="B20" i="40"/>
  <c r="R19" i="40"/>
  <c r="Q19" i="40"/>
  <c r="P19" i="40"/>
  <c r="O19" i="40"/>
  <c r="N19" i="40"/>
  <c r="M19" i="40"/>
  <c r="L19" i="40"/>
  <c r="K19" i="40"/>
  <c r="R18" i="40"/>
  <c r="Q18" i="40"/>
  <c r="P18" i="40"/>
  <c r="O18" i="40"/>
  <c r="N18" i="40"/>
  <c r="M18" i="40"/>
  <c r="L18" i="40"/>
  <c r="K18" i="40"/>
  <c r="R17" i="40"/>
  <c r="Q17" i="40"/>
  <c r="P17" i="40"/>
  <c r="O17" i="40"/>
  <c r="N17" i="40"/>
  <c r="M17" i="40"/>
  <c r="L17" i="40"/>
  <c r="K17" i="40"/>
  <c r="R16" i="40"/>
  <c r="Q16" i="40"/>
  <c r="P16" i="40"/>
  <c r="O16" i="40"/>
  <c r="N16" i="40"/>
  <c r="M16" i="40"/>
  <c r="L16" i="40"/>
  <c r="K16" i="40"/>
  <c r="R15" i="40"/>
  <c r="Q15" i="40"/>
  <c r="P15" i="40"/>
  <c r="O15" i="40"/>
  <c r="N15" i="40"/>
  <c r="M15" i="40"/>
  <c r="L15" i="40"/>
  <c r="K15" i="40"/>
  <c r="R14" i="40"/>
  <c r="Q14" i="40"/>
  <c r="P14" i="40"/>
  <c r="O14" i="40"/>
  <c r="N14" i="40"/>
  <c r="M14" i="40"/>
  <c r="L14" i="40"/>
  <c r="K14" i="40"/>
  <c r="R13" i="40"/>
  <c r="Q13" i="40"/>
  <c r="P13" i="40"/>
  <c r="O13" i="40"/>
  <c r="N13" i="40"/>
  <c r="M13" i="40"/>
  <c r="L13" i="40"/>
  <c r="K13" i="40"/>
  <c r="R12" i="40"/>
  <c r="Q12" i="40"/>
  <c r="P12" i="40"/>
  <c r="O12" i="40"/>
  <c r="N12" i="40"/>
  <c r="M12" i="40"/>
  <c r="L12" i="40"/>
  <c r="K12" i="40"/>
  <c r="R11" i="40"/>
  <c r="Q11" i="40"/>
  <c r="P11" i="40"/>
  <c r="O11" i="40"/>
  <c r="N11" i="40"/>
  <c r="M11" i="40"/>
  <c r="L11" i="40"/>
  <c r="K11" i="40"/>
  <c r="R10" i="40"/>
  <c r="Q10" i="40"/>
  <c r="P10" i="40"/>
  <c r="O10" i="40"/>
  <c r="N10" i="40"/>
  <c r="M10" i="40"/>
  <c r="L10" i="40"/>
  <c r="K10" i="40"/>
  <c r="R9" i="40"/>
  <c r="Q9" i="40"/>
  <c r="P9" i="40"/>
  <c r="O9" i="40"/>
  <c r="N9" i="40"/>
  <c r="M9" i="40"/>
  <c r="L9" i="40"/>
  <c r="K9" i="40"/>
  <c r="R8" i="40"/>
  <c r="Q8" i="40"/>
  <c r="P8" i="40"/>
  <c r="O8" i="40"/>
  <c r="N8" i="40"/>
  <c r="M8" i="40"/>
  <c r="L8" i="40"/>
  <c r="K8" i="40"/>
  <c r="R7" i="40"/>
  <c r="Q7" i="40"/>
  <c r="P7" i="40"/>
  <c r="O7" i="40"/>
  <c r="N7" i="40"/>
  <c r="M7" i="40"/>
  <c r="L7" i="40"/>
  <c r="K7" i="40"/>
  <c r="R6" i="40"/>
  <c r="Q6" i="40"/>
  <c r="P6" i="40"/>
  <c r="O6" i="40"/>
  <c r="N6" i="40"/>
  <c r="M6" i="40"/>
  <c r="L6" i="40"/>
  <c r="K6" i="40"/>
  <c r="R5" i="40"/>
  <c r="Q5" i="40"/>
  <c r="P5" i="40"/>
  <c r="O5" i="40"/>
  <c r="N5" i="40"/>
  <c r="M5" i="40"/>
  <c r="L5" i="40"/>
  <c r="K5" i="40"/>
  <c r="R4" i="40"/>
  <c r="Q4" i="40"/>
  <c r="P4" i="40"/>
  <c r="O4" i="40"/>
  <c r="N4" i="40"/>
  <c r="M4" i="40"/>
  <c r="L4" i="40"/>
  <c r="K4" i="40"/>
  <c r="H49" i="40"/>
  <c r="P38" i="40"/>
  <c r="Z38" i="40" s="1"/>
  <c r="L20" i="40"/>
  <c r="Q20" i="40"/>
  <c r="P48" i="40"/>
  <c r="Z48" i="40" s="1"/>
  <c r="AQ20" i="39"/>
  <c r="AO49" i="10"/>
  <c r="AQ18" i="39" s="1"/>
  <c r="AO39" i="10"/>
  <c r="AQ17" i="39" s="1"/>
  <c r="AO21" i="10"/>
  <c r="AQ21" i="39"/>
  <c r="AQ22" i="39"/>
  <c r="AQ16" i="39"/>
  <c r="AP20" i="39"/>
  <c r="AX20" i="39" s="1"/>
  <c r="AP21" i="39"/>
  <c r="AX21" i="39" s="1"/>
  <c r="AP22" i="39"/>
  <c r="AX22" i="39" s="1"/>
  <c r="AX5" i="39"/>
  <c r="AX6" i="39"/>
  <c r="AX7" i="39"/>
  <c r="AX8" i="39"/>
  <c r="AX9" i="39"/>
  <c r="AX10" i="39"/>
  <c r="AX4" i="39"/>
  <c r="AJ5" i="39"/>
  <c r="AJ6" i="39"/>
  <c r="AJ7" i="39"/>
  <c r="AJ8" i="39"/>
  <c r="AJ9" i="39"/>
  <c r="AJ10" i="39"/>
  <c r="AJ4" i="39"/>
  <c r="AI5" i="39"/>
  <c r="AI6" i="39"/>
  <c r="AI7" i="39"/>
  <c r="AI8" i="39"/>
  <c r="AI9" i="39"/>
  <c r="AI10" i="39"/>
  <c r="AI4" i="39"/>
  <c r="O52" i="31"/>
  <c r="Z52" i="31" s="1"/>
  <c r="N55" i="20"/>
  <c r="J5" i="10" s="1"/>
  <c r="N56" i="20"/>
  <c r="N57" i="20"/>
  <c r="J7" i="10" s="1"/>
  <c r="N58" i="20"/>
  <c r="J8" i="10" s="1"/>
  <c r="N59" i="20"/>
  <c r="J9" i="10" s="1"/>
  <c r="N60" i="20"/>
  <c r="J10" i="10" s="1"/>
  <c r="R9" i="42" s="1"/>
  <c r="N61" i="20"/>
  <c r="J11" i="10" s="1"/>
  <c r="N62" i="20"/>
  <c r="J12" i="10" s="1"/>
  <c r="N63" i="20"/>
  <c r="J13" i="10" s="1"/>
  <c r="N64" i="20"/>
  <c r="J14" i="10"/>
  <c r="N65" i="20"/>
  <c r="J15" i="10" s="1"/>
  <c r="N66" i="20"/>
  <c r="J16" i="10" s="1"/>
  <c r="N67" i="20"/>
  <c r="J17" i="10" s="1"/>
  <c r="N68" i="20"/>
  <c r="J18" i="10" s="1"/>
  <c r="R17" i="42" s="1"/>
  <c r="N69" i="20"/>
  <c r="J19" i="10" s="1"/>
  <c r="N70" i="20"/>
  <c r="J20" i="10" s="1"/>
  <c r="N72" i="20"/>
  <c r="J22" i="10"/>
  <c r="N73" i="20"/>
  <c r="N74" i="20"/>
  <c r="J24" i="10" s="1"/>
  <c r="N75" i="20"/>
  <c r="J25" i="10" s="1"/>
  <c r="N76" i="20"/>
  <c r="J26" i="10" s="1"/>
  <c r="N77" i="20"/>
  <c r="J27" i="10"/>
  <c r="N78" i="20"/>
  <c r="J28" i="10" s="1"/>
  <c r="N79" i="20"/>
  <c r="J29" i="10" s="1"/>
  <c r="R28" i="42" s="1"/>
  <c r="N80" i="20"/>
  <c r="J30" i="10"/>
  <c r="N81" i="20"/>
  <c r="J31" i="10" s="1"/>
  <c r="N82" i="20"/>
  <c r="J32" i="10" s="1"/>
  <c r="N83" i="20"/>
  <c r="J33" i="10" s="1"/>
  <c r="N84" i="20"/>
  <c r="J34" i="10" s="1"/>
  <c r="N85" i="20"/>
  <c r="J35" i="10" s="1"/>
  <c r="N86" i="20"/>
  <c r="J36" i="10" s="1"/>
  <c r="N87" i="20"/>
  <c r="J37" i="10" s="1"/>
  <c r="N88" i="20"/>
  <c r="J38" i="10" s="1"/>
  <c r="R37" i="42" s="1"/>
  <c r="N90" i="20"/>
  <c r="J40" i="10"/>
  <c r="N91" i="20"/>
  <c r="J41" i="10" s="1"/>
  <c r="N92" i="20"/>
  <c r="J42" i="10" s="1"/>
  <c r="N93" i="20"/>
  <c r="J43" i="10" s="1"/>
  <c r="N94" i="20"/>
  <c r="J44" i="10" s="1"/>
  <c r="N95" i="20"/>
  <c r="J45" i="10" s="1"/>
  <c r="N96" i="20"/>
  <c r="J46" i="10" s="1"/>
  <c r="N97" i="20"/>
  <c r="J47" i="10"/>
  <c r="R46" i="42" s="1"/>
  <c r="N98" i="20"/>
  <c r="J48" i="10" s="1"/>
  <c r="N101" i="20"/>
  <c r="J51" i="10" s="1"/>
  <c r="N102" i="20"/>
  <c r="J52" i="10" s="1"/>
  <c r="N103" i="20"/>
  <c r="J53" i="10" s="1"/>
  <c r="W61" i="36"/>
  <c r="W60" i="36"/>
  <c r="V61" i="36"/>
  <c r="V60" i="36"/>
  <c r="U61" i="36"/>
  <c r="U60" i="36"/>
  <c r="E51" i="32"/>
  <c r="S52" i="22"/>
  <c r="R52" i="22"/>
  <c r="L5" i="35"/>
  <c r="L6" i="35"/>
  <c r="L7" i="35"/>
  <c r="L8" i="35"/>
  <c r="L9" i="35"/>
  <c r="L10" i="35"/>
  <c r="L4" i="35"/>
  <c r="B16" i="35"/>
  <c r="B14" i="35"/>
  <c r="B15" i="35" s="1"/>
  <c r="M7" i="22"/>
  <c r="O7" i="22"/>
  <c r="Q7" i="22"/>
  <c r="M8" i="22"/>
  <c r="O8" i="22"/>
  <c r="Q8" i="22"/>
  <c r="M9" i="22"/>
  <c r="O9" i="22"/>
  <c r="Q9" i="22"/>
  <c r="M10" i="22"/>
  <c r="O10" i="22"/>
  <c r="Q10" i="22"/>
  <c r="M11" i="22"/>
  <c r="O11" i="22"/>
  <c r="Q11" i="22"/>
  <c r="M12" i="22"/>
  <c r="O12" i="22"/>
  <c r="Q12" i="22"/>
  <c r="M13" i="22"/>
  <c r="O13" i="22"/>
  <c r="Q13" i="22"/>
  <c r="M14" i="22"/>
  <c r="O14" i="22"/>
  <c r="Q14" i="22"/>
  <c r="M15" i="22"/>
  <c r="O15" i="22"/>
  <c r="Q15" i="22"/>
  <c r="M16" i="22"/>
  <c r="O16" i="22"/>
  <c r="Q16" i="22"/>
  <c r="M17" i="22"/>
  <c r="O17" i="22"/>
  <c r="Q17" i="22"/>
  <c r="M18" i="22"/>
  <c r="O18" i="22"/>
  <c r="Q18" i="22"/>
  <c r="M19" i="22"/>
  <c r="O19" i="22"/>
  <c r="Q19" i="22"/>
  <c r="M20" i="22"/>
  <c r="O20" i="22"/>
  <c r="Q20" i="22"/>
  <c r="M21" i="22"/>
  <c r="O21" i="22"/>
  <c r="Q21" i="22"/>
  <c r="M22" i="22"/>
  <c r="O22" i="22"/>
  <c r="Q22" i="22"/>
  <c r="M24" i="22"/>
  <c r="O24" i="22"/>
  <c r="Q24" i="22"/>
  <c r="M25" i="22"/>
  <c r="O25" i="22"/>
  <c r="Q25" i="22"/>
  <c r="M26" i="22"/>
  <c r="O26" i="22"/>
  <c r="Q26" i="22"/>
  <c r="M27" i="22"/>
  <c r="O27" i="22"/>
  <c r="Q27" i="22"/>
  <c r="M28" i="22"/>
  <c r="O28" i="22"/>
  <c r="Q28" i="22"/>
  <c r="M29" i="22"/>
  <c r="O29" i="22"/>
  <c r="Q29" i="22"/>
  <c r="M30" i="22"/>
  <c r="O30" i="22"/>
  <c r="Q30" i="22"/>
  <c r="M31" i="22"/>
  <c r="O31" i="22"/>
  <c r="Q31" i="22"/>
  <c r="M32" i="22"/>
  <c r="O32" i="22"/>
  <c r="Q32" i="22"/>
  <c r="M33" i="22"/>
  <c r="O33" i="22"/>
  <c r="Q33" i="22"/>
  <c r="M34" i="22"/>
  <c r="O34" i="22"/>
  <c r="Q34" i="22"/>
  <c r="M35" i="22"/>
  <c r="O35" i="22"/>
  <c r="Q35" i="22"/>
  <c r="M36" i="22"/>
  <c r="O36" i="22"/>
  <c r="Q36" i="22"/>
  <c r="M37" i="22"/>
  <c r="O37" i="22"/>
  <c r="Q37" i="22"/>
  <c r="M38" i="22"/>
  <c r="O38" i="22"/>
  <c r="Q38" i="22"/>
  <c r="M39" i="22"/>
  <c r="O39" i="22"/>
  <c r="Q39" i="22"/>
  <c r="M40" i="22"/>
  <c r="O40" i="22"/>
  <c r="Q40" i="22"/>
  <c r="M42" i="22"/>
  <c r="O42" i="22"/>
  <c r="Q42" i="22"/>
  <c r="M43" i="22"/>
  <c r="O43" i="22"/>
  <c r="Q43" i="22"/>
  <c r="M44" i="22"/>
  <c r="O44" i="22"/>
  <c r="Q44" i="22"/>
  <c r="M45" i="22"/>
  <c r="O45" i="22"/>
  <c r="Q45" i="22"/>
  <c r="M46" i="22"/>
  <c r="O46" i="22"/>
  <c r="Q46" i="22"/>
  <c r="M47" i="22"/>
  <c r="O47" i="22"/>
  <c r="Q47" i="22"/>
  <c r="M48" i="22"/>
  <c r="O48" i="22"/>
  <c r="Q48" i="22"/>
  <c r="M49" i="22"/>
  <c r="O49" i="22"/>
  <c r="Q49" i="22"/>
  <c r="M50" i="22"/>
  <c r="O50" i="22"/>
  <c r="Q50" i="22"/>
  <c r="M53" i="22"/>
  <c r="O53" i="22"/>
  <c r="Q53" i="22"/>
  <c r="M54" i="22"/>
  <c r="O54" i="22"/>
  <c r="Q54" i="22"/>
  <c r="M55" i="22"/>
  <c r="O55" i="22"/>
  <c r="Q55" i="22"/>
  <c r="B20" i="31"/>
  <c r="F38" i="31"/>
  <c r="G38" i="31"/>
  <c r="H38" i="31"/>
  <c r="Q38" i="31" s="1"/>
  <c r="AB38" i="31" s="1"/>
  <c r="I38" i="31"/>
  <c r="J38" i="31"/>
  <c r="B38" i="31"/>
  <c r="C38" i="31"/>
  <c r="D38" i="31"/>
  <c r="AP49" i="10"/>
  <c r="AP39" i="10"/>
  <c r="AP21" i="10"/>
  <c r="G50" i="25"/>
  <c r="F50" i="25" s="1"/>
  <c r="E50" i="25"/>
  <c r="D50" i="25" s="1"/>
  <c r="C50" i="25"/>
  <c r="B50" i="25" s="1"/>
  <c r="G40" i="25"/>
  <c r="F40" i="25" s="1"/>
  <c r="E40" i="25"/>
  <c r="D40" i="25" s="1"/>
  <c r="C40" i="25"/>
  <c r="B40" i="25" s="1"/>
  <c r="C22" i="25"/>
  <c r="B22" i="25" s="1"/>
  <c r="E22" i="25"/>
  <c r="D22" i="25" s="1"/>
  <c r="G22" i="25"/>
  <c r="F22" i="25" s="1"/>
  <c r="E50" i="24"/>
  <c r="D50" i="24" s="1"/>
  <c r="G50" i="24"/>
  <c r="F50" i="24" s="1"/>
  <c r="C50" i="24"/>
  <c r="B50" i="24" s="1"/>
  <c r="C50" i="23"/>
  <c r="B50" i="23" s="1"/>
  <c r="B51" i="22" s="1"/>
  <c r="C40" i="24"/>
  <c r="B40" i="24" s="1"/>
  <c r="G22" i="24"/>
  <c r="F22" i="24" s="1"/>
  <c r="E22" i="24"/>
  <c r="D22" i="24" s="1"/>
  <c r="C22" i="24"/>
  <c r="B22" i="24" s="1"/>
  <c r="N50" i="31"/>
  <c r="Y50" i="31" s="1"/>
  <c r="O50" i="31"/>
  <c r="Z50" i="31" s="1"/>
  <c r="P50" i="31"/>
  <c r="AA50" i="31" s="1"/>
  <c r="Q50" i="31"/>
  <c r="AB50" i="31" s="1"/>
  <c r="R50" i="31"/>
  <c r="K22" i="31"/>
  <c r="L22" i="31"/>
  <c r="M22" i="31"/>
  <c r="N22" i="31"/>
  <c r="Y22" i="31" s="1"/>
  <c r="O22" i="31"/>
  <c r="Z22" i="31" s="1"/>
  <c r="P22" i="31"/>
  <c r="AA22" i="31" s="1"/>
  <c r="Q22" i="31"/>
  <c r="AB22" i="31" s="1"/>
  <c r="R22" i="31"/>
  <c r="W8" i="22"/>
  <c r="Y8" i="22"/>
  <c r="AA8" i="22"/>
  <c r="W9" i="22"/>
  <c r="Y9" i="22"/>
  <c r="AA9" i="22"/>
  <c r="W10" i="22"/>
  <c r="Y10" i="22"/>
  <c r="AA10" i="22"/>
  <c r="W11" i="22"/>
  <c r="Y11" i="22"/>
  <c r="AA11" i="22"/>
  <c r="W12" i="22"/>
  <c r="Y12" i="22"/>
  <c r="AA12" i="22"/>
  <c r="W13" i="22"/>
  <c r="Y13" i="22"/>
  <c r="AA13" i="22"/>
  <c r="W14" i="22"/>
  <c r="Y14" i="22"/>
  <c r="AA14" i="22"/>
  <c r="W15" i="22"/>
  <c r="Y15" i="22"/>
  <c r="AA15" i="22"/>
  <c r="W16" i="22"/>
  <c r="Y16" i="22"/>
  <c r="AA16" i="22"/>
  <c r="W17" i="22"/>
  <c r="Y17" i="22"/>
  <c r="AA17" i="22"/>
  <c r="W18" i="22"/>
  <c r="Y18" i="22"/>
  <c r="AA18" i="22"/>
  <c r="W19" i="22"/>
  <c r="Y19" i="22"/>
  <c r="AA19" i="22"/>
  <c r="W20" i="22"/>
  <c r="Y20" i="22"/>
  <c r="AA20" i="22"/>
  <c r="W21" i="22"/>
  <c r="Y21" i="22"/>
  <c r="AA21" i="22"/>
  <c r="W22" i="22"/>
  <c r="Y22" i="22"/>
  <c r="AA22" i="22"/>
  <c r="W24" i="22"/>
  <c r="Y24" i="22"/>
  <c r="AA24" i="22"/>
  <c r="W25" i="22"/>
  <c r="Y25" i="22"/>
  <c r="AA25" i="22"/>
  <c r="W26" i="22"/>
  <c r="Y26" i="22"/>
  <c r="AA26" i="22"/>
  <c r="W27" i="22"/>
  <c r="Y27" i="22"/>
  <c r="AA27" i="22"/>
  <c r="W28" i="22"/>
  <c r="Y28" i="22"/>
  <c r="AA28" i="22"/>
  <c r="W29" i="22"/>
  <c r="Y29" i="22"/>
  <c r="AA29" i="22"/>
  <c r="W30" i="22"/>
  <c r="Y30" i="22"/>
  <c r="AA30" i="22"/>
  <c r="W31" i="22"/>
  <c r="Y31" i="22"/>
  <c r="AA31" i="22"/>
  <c r="W32" i="22"/>
  <c r="Y32" i="22"/>
  <c r="AA32" i="22"/>
  <c r="W33" i="22"/>
  <c r="Y33" i="22"/>
  <c r="AA33" i="22"/>
  <c r="W34" i="22"/>
  <c r="Y34" i="22"/>
  <c r="AA34" i="22"/>
  <c r="W35" i="22"/>
  <c r="Y35" i="22"/>
  <c r="AA35" i="22"/>
  <c r="W36" i="22"/>
  <c r="Y36" i="22"/>
  <c r="AA36" i="22"/>
  <c r="W37" i="22"/>
  <c r="Y37" i="22"/>
  <c r="AA37" i="22"/>
  <c r="W38" i="22"/>
  <c r="Y38" i="22"/>
  <c r="AA38" i="22"/>
  <c r="W39" i="22"/>
  <c r="Y39" i="22"/>
  <c r="AA39" i="22"/>
  <c r="W40" i="22"/>
  <c r="Y40" i="22"/>
  <c r="AA40" i="22"/>
  <c r="W42" i="22"/>
  <c r="Y42" i="22"/>
  <c r="AA42" i="22"/>
  <c r="W43" i="22"/>
  <c r="Y43" i="22"/>
  <c r="AA43" i="22"/>
  <c r="W44" i="22"/>
  <c r="Y44" i="22"/>
  <c r="AA44" i="22"/>
  <c r="W45" i="22"/>
  <c r="Y45" i="22"/>
  <c r="AA45" i="22"/>
  <c r="W46" i="22"/>
  <c r="Y46" i="22"/>
  <c r="AA46" i="22"/>
  <c r="W47" i="22"/>
  <c r="Y47" i="22"/>
  <c r="AA47" i="22"/>
  <c r="W48" i="22"/>
  <c r="Y48" i="22"/>
  <c r="AA48" i="22"/>
  <c r="W49" i="22"/>
  <c r="Y49" i="22"/>
  <c r="AA49" i="22"/>
  <c r="W50" i="22"/>
  <c r="Y50" i="22"/>
  <c r="AA50" i="22"/>
  <c r="W53" i="22"/>
  <c r="Y53" i="22"/>
  <c r="AA53" i="22"/>
  <c r="W54" i="22"/>
  <c r="Y54" i="22"/>
  <c r="AA54" i="22"/>
  <c r="W55" i="22"/>
  <c r="Y55" i="22"/>
  <c r="AA55" i="22"/>
  <c r="W7" i="22"/>
  <c r="Y7" i="22"/>
  <c r="AA7" i="22"/>
  <c r="W51" i="22"/>
  <c r="Y41" i="22"/>
  <c r="W41" i="22"/>
  <c r="B53" i="22"/>
  <c r="C53" i="22"/>
  <c r="D53" i="22"/>
  <c r="E53" i="22"/>
  <c r="F53" i="22"/>
  <c r="G53" i="22"/>
  <c r="E50" i="23"/>
  <c r="E51" i="22" s="1"/>
  <c r="G50" i="23"/>
  <c r="F50" i="23" s="1"/>
  <c r="F51" i="22" s="1"/>
  <c r="B46" i="22"/>
  <c r="C46" i="22"/>
  <c r="D46" i="22"/>
  <c r="E46" i="22"/>
  <c r="F46" i="22"/>
  <c r="G46" i="22"/>
  <c r="B47" i="22"/>
  <c r="C47" i="22"/>
  <c r="D47" i="22"/>
  <c r="E47" i="22"/>
  <c r="F47" i="22"/>
  <c r="G47" i="22"/>
  <c r="B48" i="22"/>
  <c r="C48" i="22"/>
  <c r="D48" i="22"/>
  <c r="E48" i="22"/>
  <c r="F48" i="22"/>
  <c r="G48" i="22"/>
  <c r="B49" i="22"/>
  <c r="H49" i="22" s="1"/>
  <c r="C49" i="22"/>
  <c r="D49" i="22"/>
  <c r="I49" i="22" s="1"/>
  <c r="E49" i="22"/>
  <c r="F49" i="22"/>
  <c r="J49" i="22" s="1"/>
  <c r="G49" i="22"/>
  <c r="B50" i="22"/>
  <c r="H50" i="22" s="1"/>
  <c r="C50" i="22"/>
  <c r="D50" i="22"/>
  <c r="I50" i="22" s="1"/>
  <c r="E50" i="22"/>
  <c r="F50" i="22"/>
  <c r="J50" i="22" s="1"/>
  <c r="G50" i="22"/>
  <c r="B43" i="22"/>
  <c r="C43" i="22"/>
  <c r="D43" i="22"/>
  <c r="E43" i="22"/>
  <c r="F43" i="22"/>
  <c r="G43" i="22"/>
  <c r="B44" i="22"/>
  <c r="C44" i="22"/>
  <c r="D44" i="22"/>
  <c r="E44" i="22"/>
  <c r="F44" i="22"/>
  <c r="G44" i="22"/>
  <c r="C40" i="23"/>
  <c r="C51" i="23" s="1"/>
  <c r="B51" i="23" s="1"/>
  <c r="B40" i="23"/>
  <c r="B41" i="22" s="1"/>
  <c r="H41" i="22" s="1"/>
  <c r="G22" i="23"/>
  <c r="G23" i="22" s="1"/>
  <c r="E22" i="23"/>
  <c r="D22" i="23" s="1"/>
  <c r="D23" i="22" s="1"/>
  <c r="C22" i="23"/>
  <c r="C23" i="22" s="1"/>
  <c r="B22" i="23"/>
  <c r="B23" i="22" s="1"/>
  <c r="Q41" i="22"/>
  <c r="O41" i="22"/>
  <c r="M51" i="22"/>
  <c r="M41" i="22"/>
  <c r="O23" i="22"/>
  <c r="AM39" i="10"/>
  <c r="AP17" i="39" s="1"/>
  <c r="O51" i="10"/>
  <c r="N51" i="10"/>
  <c r="C101" i="20"/>
  <c r="I51" i="10" s="1"/>
  <c r="C91" i="20"/>
  <c r="C92" i="20"/>
  <c r="I42" i="10" s="1"/>
  <c r="C94" i="20"/>
  <c r="I44" i="10" s="1"/>
  <c r="C95" i="20"/>
  <c r="I45" i="10" s="1"/>
  <c r="C96" i="20"/>
  <c r="I46" i="10" s="1"/>
  <c r="D96" i="20"/>
  <c r="O41" i="10"/>
  <c r="O42" i="10"/>
  <c r="O43" i="10"/>
  <c r="O44" i="10"/>
  <c r="O45" i="10"/>
  <c r="O46" i="10"/>
  <c r="O47" i="10"/>
  <c r="N44" i="10"/>
  <c r="N45" i="10"/>
  <c r="N46" i="10"/>
  <c r="N41" i="10"/>
  <c r="N42" i="10"/>
  <c r="A49" i="10"/>
  <c r="A101" i="20"/>
  <c r="A51" i="10" s="1"/>
  <c r="B94" i="20"/>
  <c r="D94" i="20"/>
  <c r="E94" i="20"/>
  <c r="F94" i="20"/>
  <c r="G94" i="20"/>
  <c r="H94" i="20"/>
  <c r="I94" i="20"/>
  <c r="J94" i="20"/>
  <c r="K94" i="20"/>
  <c r="L94" i="20"/>
  <c r="M94" i="20"/>
  <c r="O94" i="20"/>
  <c r="P94" i="20"/>
  <c r="B95" i="20"/>
  <c r="D95" i="20"/>
  <c r="E95" i="20"/>
  <c r="F95" i="20"/>
  <c r="G95" i="20"/>
  <c r="H95" i="20"/>
  <c r="I95" i="20"/>
  <c r="J95" i="20"/>
  <c r="K95" i="20"/>
  <c r="L95" i="20"/>
  <c r="M95" i="20"/>
  <c r="O95" i="20"/>
  <c r="P95" i="20"/>
  <c r="B96" i="20"/>
  <c r="E96" i="20"/>
  <c r="F96" i="20"/>
  <c r="G96" i="20"/>
  <c r="H96" i="20"/>
  <c r="I96" i="20"/>
  <c r="J96" i="20"/>
  <c r="K96" i="20"/>
  <c r="L96" i="20"/>
  <c r="M96" i="20"/>
  <c r="O96" i="20"/>
  <c r="P96" i="20"/>
  <c r="B92" i="20"/>
  <c r="D92" i="20"/>
  <c r="E92" i="20"/>
  <c r="F92" i="20"/>
  <c r="G92" i="20"/>
  <c r="H92" i="20"/>
  <c r="I92" i="20"/>
  <c r="J92" i="20"/>
  <c r="K92" i="20"/>
  <c r="L92" i="20"/>
  <c r="M92" i="20"/>
  <c r="O92" i="20"/>
  <c r="P92" i="20"/>
  <c r="B91" i="20"/>
  <c r="D91" i="20"/>
  <c r="E91" i="20"/>
  <c r="F91" i="20"/>
  <c r="G91" i="20"/>
  <c r="H91" i="20"/>
  <c r="I91" i="20"/>
  <c r="J91" i="20"/>
  <c r="K91" i="20"/>
  <c r="L91" i="20"/>
  <c r="M91" i="20"/>
  <c r="O91" i="20"/>
  <c r="P91" i="20"/>
  <c r="A96" i="20"/>
  <c r="A46" i="10" s="1"/>
  <c r="A95" i="20"/>
  <c r="A45" i="10" s="1"/>
  <c r="A94" i="20"/>
  <c r="A44" i="10" s="1"/>
  <c r="A92" i="20"/>
  <c r="A42" i="10" s="1"/>
  <c r="A91" i="20"/>
  <c r="A41" i="10" s="1"/>
  <c r="D101" i="20"/>
  <c r="E101" i="20"/>
  <c r="F101" i="20"/>
  <c r="G101" i="20"/>
  <c r="H101" i="20"/>
  <c r="I101" i="20"/>
  <c r="J101" i="20"/>
  <c r="K101" i="20"/>
  <c r="L101" i="20"/>
  <c r="M101" i="20"/>
  <c r="O49" i="20"/>
  <c r="O101" i="20" s="1"/>
  <c r="P49" i="20"/>
  <c r="P101" i="20" s="1"/>
  <c r="C50" i="20"/>
  <c r="C102" i="20" s="1"/>
  <c r="N52" i="10"/>
  <c r="K51" i="10"/>
  <c r="O55" i="20"/>
  <c r="O71" i="20" s="1"/>
  <c r="P55" i="20"/>
  <c r="O56" i="20"/>
  <c r="P56" i="20"/>
  <c r="O57" i="20"/>
  <c r="P57" i="20"/>
  <c r="O58" i="20"/>
  <c r="P58" i="20"/>
  <c r="O59" i="20"/>
  <c r="P59" i="20"/>
  <c r="O60" i="20"/>
  <c r="P60" i="20"/>
  <c r="O61" i="20"/>
  <c r="P61" i="20"/>
  <c r="O62" i="20"/>
  <c r="P62" i="20"/>
  <c r="O63" i="20"/>
  <c r="P63" i="20"/>
  <c r="O64" i="20"/>
  <c r="P64" i="20"/>
  <c r="O65" i="20"/>
  <c r="P65" i="20"/>
  <c r="O66" i="20"/>
  <c r="P66" i="20"/>
  <c r="O67" i="20"/>
  <c r="P67" i="20"/>
  <c r="O68" i="20"/>
  <c r="P68" i="20"/>
  <c r="O69" i="20"/>
  <c r="P69" i="20"/>
  <c r="O70" i="20"/>
  <c r="P70" i="20"/>
  <c r="O72" i="20"/>
  <c r="P72" i="20"/>
  <c r="O73" i="20"/>
  <c r="P73" i="20"/>
  <c r="P89" i="20" s="1"/>
  <c r="O74" i="20"/>
  <c r="P74" i="20"/>
  <c r="O75" i="20"/>
  <c r="P75" i="20"/>
  <c r="O76" i="20"/>
  <c r="P76" i="20"/>
  <c r="O77" i="20"/>
  <c r="P77" i="20"/>
  <c r="O78" i="20"/>
  <c r="P78" i="20"/>
  <c r="O79" i="20"/>
  <c r="P79" i="20"/>
  <c r="O80" i="20"/>
  <c r="P80" i="20"/>
  <c r="O81" i="20"/>
  <c r="P81" i="20"/>
  <c r="O82" i="20"/>
  <c r="P82" i="20"/>
  <c r="O83" i="20"/>
  <c r="P83" i="20"/>
  <c r="O84" i="20"/>
  <c r="P84" i="20"/>
  <c r="O85" i="20"/>
  <c r="P85" i="20"/>
  <c r="O86" i="20"/>
  <c r="P86" i="20"/>
  <c r="O87" i="20"/>
  <c r="P87" i="20"/>
  <c r="O88" i="20"/>
  <c r="P88" i="20"/>
  <c r="O90" i="20"/>
  <c r="P90" i="20"/>
  <c r="P99" i="20" s="1"/>
  <c r="O93" i="20"/>
  <c r="O99" i="20" s="1"/>
  <c r="P93" i="20"/>
  <c r="O97" i="20"/>
  <c r="P97" i="20"/>
  <c r="O98" i="20"/>
  <c r="P98" i="20"/>
  <c r="O103" i="20"/>
  <c r="P103" i="20"/>
  <c r="O102" i="20"/>
  <c r="P102" i="20"/>
  <c r="AL49" i="10"/>
  <c r="H49" i="10"/>
  <c r="K49" i="10" s="1"/>
  <c r="AM49" i="10"/>
  <c r="AP18" i="39" s="1"/>
  <c r="AK49" i="10"/>
  <c r="AK39" i="10"/>
  <c r="AL21" i="10"/>
  <c r="AM21" i="10"/>
  <c r="AP16" i="39" s="1"/>
  <c r="AX16" i="39" s="1"/>
  <c r="AK21" i="10"/>
  <c r="K41" i="10"/>
  <c r="K42" i="10"/>
  <c r="K43" i="10"/>
  <c r="K44" i="10"/>
  <c r="K45" i="10"/>
  <c r="K46" i="10"/>
  <c r="G49" i="10"/>
  <c r="H21" i="10"/>
  <c r="G21" i="10"/>
  <c r="N21" i="10" s="1"/>
  <c r="N4" i="31"/>
  <c r="Y4" i="31" s="1"/>
  <c r="O4" i="31"/>
  <c r="Z4" i="31" s="1"/>
  <c r="P4" i="31"/>
  <c r="AA4" i="31" s="1"/>
  <c r="Q4" i="31"/>
  <c r="AB4" i="31"/>
  <c r="R4" i="31"/>
  <c r="N5" i="31"/>
  <c r="Y5" i="31" s="1"/>
  <c r="O5" i="31"/>
  <c r="Z5" i="31" s="1"/>
  <c r="P5" i="31"/>
  <c r="AA5" i="31" s="1"/>
  <c r="Q5" i="31"/>
  <c r="AB5" i="31" s="1"/>
  <c r="R5" i="31"/>
  <c r="N6" i="31"/>
  <c r="Y6" i="31" s="1"/>
  <c r="O6" i="31"/>
  <c r="Z6" i="31" s="1"/>
  <c r="P6" i="31"/>
  <c r="AA6" i="31" s="1"/>
  <c r="Q6" i="31"/>
  <c r="AB6" i="31"/>
  <c r="R6" i="31"/>
  <c r="N7" i="31"/>
  <c r="Y7" i="31" s="1"/>
  <c r="O7" i="31"/>
  <c r="Z7" i="31"/>
  <c r="P7" i="31"/>
  <c r="AA7" i="31" s="1"/>
  <c r="Q7" i="31"/>
  <c r="AB7" i="31" s="1"/>
  <c r="R7" i="31"/>
  <c r="N8" i="31"/>
  <c r="Y8" i="31" s="1"/>
  <c r="O8" i="31"/>
  <c r="Z8" i="31"/>
  <c r="P8" i="31"/>
  <c r="AA8" i="31" s="1"/>
  <c r="Q8" i="31"/>
  <c r="AB8" i="31" s="1"/>
  <c r="R8" i="31"/>
  <c r="N9" i="31"/>
  <c r="Y9" i="31" s="1"/>
  <c r="O9" i="31"/>
  <c r="Z9" i="31" s="1"/>
  <c r="P9" i="31"/>
  <c r="AA9" i="31" s="1"/>
  <c r="Q9" i="31"/>
  <c r="AB9" i="31" s="1"/>
  <c r="R9" i="31"/>
  <c r="N10" i="31"/>
  <c r="O10" i="31"/>
  <c r="P10" i="31"/>
  <c r="Q10" i="31"/>
  <c r="R10" i="31"/>
  <c r="N11" i="31"/>
  <c r="Y11" i="31" s="1"/>
  <c r="O11" i="31"/>
  <c r="Z11" i="31" s="1"/>
  <c r="P11" i="31"/>
  <c r="Q11" i="31"/>
  <c r="R11" i="31"/>
  <c r="N12" i="31"/>
  <c r="Y12" i="31" s="1"/>
  <c r="O12" i="31"/>
  <c r="Z12" i="31" s="1"/>
  <c r="P12" i="31"/>
  <c r="AA12" i="31" s="1"/>
  <c r="Q12" i="31"/>
  <c r="AB12" i="31" s="1"/>
  <c r="R12" i="31"/>
  <c r="N40" i="31"/>
  <c r="Y40" i="31" s="1"/>
  <c r="O40" i="31"/>
  <c r="Z40" i="31" s="1"/>
  <c r="P40" i="31"/>
  <c r="AA40" i="31" s="1"/>
  <c r="Q40" i="31"/>
  <c r="AB40" i="31" s="1"/>
  <c r="R40" i="31"/>
  <c r="N41" i="31"/>
  <c r="Y41" i="31" s="1"/>
  <c r="O41" i="31"/>
  <c r="Z41" i="31" s="1"/>
  <c r="P41" i="31"/>
  <c r="AA41" i="31" s="1"/>
  <c r="Q41" i="31"/>
  <c r="AB41" i="31" s="1"/>
  <c r="R41" i="31"/>
  <c r="L42" i="31"/>
  <c r="M42" i="31"/>
  <c r="N42" i="31"/>
  <c r="Y42" i="31" s="1"/>
  <c r="O42" i="31"/>
  <c r="Z42" i="31" s="1"/>
  <c r="P42" i="31"/>
  <c r="AA42" i="31" s="1"/>
  <c r="Q42" i="31"/>
  <c r="AB42" i="31" s="1"/>
  <c r="R42" i="31"/>
  <c r="N43" i="31"/>
  <c r="Y43" i="31"/>
  <c r="O43" i="31"/>
  <c r="Z43" i="31" s="1"/>
  <c r="P43" i="31"/>
  <c r="AA43" i="31" s="1"/>
  <c r="Q43" i="31"/>
  <c r="AB43" i="31" s="1"/>
  <c r="R43" i="31"/>
  <c r="N44" i="31"/>
  <c r="Y44" i="31" s="1"/>
  <c r="O44" i="31"/>
  <c r="Z44" i="31" s="1"/>
  <c r="P44" i="31"/>
  <c r="AA44" i="31" s="1"/>
  <c r="Q44" i="31"/>
  <c r="AB44" i="31" s="1"/>
  <c r="R44" i="31"/>
  <c r="N45" i="31"/>
  <c r="Y45" i="31" s="1"/>
  <c r="O45" i="31"/>
  <c r="Z45" i="31"/>
  <c r="P45" i="31"/>
  <c r="AA45" i="31" s="1"/>
  <c r="Q45" i="31"/>
  <c r="AB45" i="31" s="1"/>
  <c r="R45" i="31"/>
  <c r="L46" i="31"/>
  <c r="M46" i="31"/>
  <c r="N46" i="31"/>
  <c r="Y46" i="31" s="1"/>
  <c r="O46" i="31"/>
  <c r="Z46" i="31" s="1"/>
  <c r="P46" i="31"/>
  <c r="AA46" i="31" s="1"/>
  <c r="Q46" i="31"/>
  <c r="AB46" i="31" s="1"/>
  <c r="R46" i="31"/>
  <c r="K42" i="31"/>
  <c r="N13" i="31"/>
  <c r="Y13" i="31" s="1"/>
  <c r="O13" i="31"/>
  <c r="Z13" i="31" s="1"/>
  <c r="P13" i="31"/>
  <c r="AA13" i="31" s="1"/>
  <c r="Q13" i="31"/>
  <c r="AB13" i="31"/>
  <c r="R13" i="31"/>
  <c r="N14" i="31"/>
  <c r="Y14" i="31" s="1"/>
  <c r="O14" i="31"/>
  <c r="Z14" i="31" s="1"/>
  <c r="P14" i="31"/>
  <c r="AA14" i="31" s="1"/>
  <c r="Q14" i="31"/>
  <c r="AB14" i="31" s="1"/>
  <c r="R14" i="31"/>
  <c r="N15" i="31"/>
  <c r="Y15" i="31" s="1"/>
  <c r="O15" i="31"/>
  <c r="Z15" i="31" s="1"/>
  <c r="P15" i="31"/>
  <c r="AA15" i="31" s="1"/>
  <c r="Q15" i="31"/>
  <c r="AB15" i="31" s="1"/>
  <c r="R15" i="31"/>
  <c r="N16" i="31"/>
  <c r="Y16" i="31" s="1"/>
  <c r="O16" i="31"/>
  <c r="Z16" i="31" s="1"/>
  <c r="P16" i="31"/>
  <c r="AA16" i="31" s="1"/>
  <c r="Q16" i="31"/>
  <c r="AB16" i="31" s="1"/>
  <c r="R16" i="31"/>
  <c r="N17" i="31"/>
  <c r="Y17" i="31" s="1"/>
  <c r="O17" i="31"/>
  <c r="Z17" i="31" s="1"/>
  <c r="P17" i="31"/>
  <c r="AA17" i="31" s="1"/>
  <c r="Q17" i="31"/>
  <c r="AB17" i="31" s="1"/>
  <c r="R17" i="31"/>
  <c r="N18" i="31"/>
  <c r="Y18" i="31" s="1"/>
  <c r="O18" i="31"/>
  <c r="Z18" i="31" s="1"/>
  <c r="P18" i="31"/>
  <c r="Q18" i="31"/>
  <c r="R18" i="31"/>
  <c r="N19" i="31"/>
  <c r="Y19" i="31" s="1"/>
  <c r="O19" i="31"/>
  <c r="Z19" i="31" s="1"/>
  <c r="P19" i="31"/>
  <c r="AA19" i="31" s="1"/>
  <c r="Q19" i="31"/>
  <c r="AB19" i="31"/>
  <c r="R19" i="31"/>
  <c r="N21" i="31"/>
  <c r="Y21" i="31" s="1"/>
  <c r="O21" i="31"/>
  <c r="Z21" i="31" s="1"/>
  <c r="P21" i="31"/>
  <c r="AA21" i="31" s="1"/>
  <c r="Q21" i="31"/>
  <c r="AB21" i="31" s="1"/>
  <c r="R21" i="31"/>
  <c r="N23" i="31"/>
  <c r="Y23" i="31" s="1"/>
  <c r="O23" i="31"/>
  <c r="Z23" i="31" s="1"/>
  <c r="P23" i="31"/>
  <c r="AA23" i="31" s="1"/>
  <c r="Q23" i="31"/>
  <c r="AB23" i="31" s="1"/>
  <c r="R23" i="31"/>
  <c r="N24" i="31"/>
  <c r="Y24" i="31" s="1"/>
  <c r="O24" i="31"/>
  <c r="Z24" i="31" s="1"/>
  <c r="P24" i="31"/>
  <c r="AA24" i="31" s="1"/>
  <c r="Q24" i="31"/>
  <c r="AB24" i="31" s="1"/>
  <c r="R24" i="31"/>
  <c r="N25" i="31"/>
  <c r="Y25" i="31" s="1"/>
  <c r="O25" i="31"/>
  <c r="Z25" i="31" s="1"/>
  <c r="P25" i="31"/>
  <c r="AA25" i="31" s="1"/>
  <c r="Q25" i="31"/>
  <c r="AB25" i="31" s="1"/>
  <c r="R25" i="31"/>
  <c r="N26" i="31"/>
  <c r="Y26" i="31" s="1"/>
  <c r="O26" i="31"/>
  <c r="Z26" i="31" s="1"/>
  <c r="P26" i="31"/>
  <c r="AA26" i="31" s="1"/>
  <c r="Q26" i="31"/>
  <c r="AB26" i="31" s="1"/>
  <c r="R26" i="31"/>
  <c r="N27" i="31"/>
  <c r="Y27" i="31" s="1"/>
  <c r="O27" i="31"/>
  <c r="Z27" i="31" s="1"/>
  <c r="P27" i="31"/>
  <c r="AA27" i="31" s="1"/>
  <c r="Q27" i="31"/>
  <c r="AB27" i="31" s="1"/>
  <c r="R27" i="31"/>
  <c r="N28" i="31"/>
  <c r="Y28" i="31" s="1"/>
  <c r="O28" i="31"/>
  <c r="Z28" i="31" s="1"/>
  <c r="P28" i="31"/>
  <c r="AA28" i="31" s="1"/>
  <c r="Q28" i="31"/>
  <c r="AB28" i="31" s="1"/>
  <c r="R28" i="31"/>
  <c r="N29" i="31"/>
  <c r="Y29" i="31" s="1"/>
  <c r="O29" i="31"/>
  <c r="Z29" i="31" s="1"/>
  <c r="P29" i="31"/>
  <c r="AA29" i="31" s="1"/>
  <c r="Q29" i="31"/>
  <c r="AB29" i="31" s="1"/>
  <c r="R29" i="31"/>
  <c r="N30" i="31"/>
  <c r="Y30" i="31"/>
  <c r="O30" i="31"/>
  <c r="Z30" i="31" s="1"/>
  <c r="P30" i="31"/>
  <c r="AA30" i="31" s="1"/>
  <c r="Q30" i="31"/>
  <c r="AB30" i="31" s="1"/>
  <c r="R30" i="31"/>
  <c r="N31" i="31"/>
  <c r="Y31" i="31" s="1"/>
  <c r="O31" i="31"/>
  <c r="Z31" i="31" s="1"/>
  <c r="P31" i="31"/>
  <c r="AA31" i="31" s="1"/>
  <c r="Q31" i="31"/>
  <c r="AB31" i="31" s="1"/>
  <c r="R31" i="31"/>
  <c r="N32" i="31"/>
  <c r="Y32" i="31" s="1"/>
  <c r="O32" i="31"/>
  <c r="Z32" i="31"/>
  <c r="P32" i="31"/>
  <c r="AA32" i="31" s="1"/>
  <c r="Q32" i="31"/>
  <c r="AB32" i="31" s="1"/>
  <c r="R32" i="31"/>
  <c r="N33" i="31"/>
  <c r="Y33" i="31" s="1"/>
  <c r="O33" i="31"/>
  <c r="Z33" i="31" s="1"/>
  <c r="P33" i="31"/>
  <c r="AA33" i="31" s="1"/>
  <c r="Q33" i="31"/>
  <c r="AB33" i="31"/>
  <c r="R33" i="31"/>
  <c r="N34" i="31"/>
  <c r="Y34" i="31" s="1"/>
  <c r="O34" i="31"/>
  <c r="Z34" i="31" s="1"/>
  <c r="P34" i="31"/>
  <c r="AA34" i="31"/>
  <c r="Q34" i="31"/>
  <c r="AB34" i="31" s="1"/>
  <c r="R34" i="31"/>
  <c r="N35" i="31"/>
  <c r="Y35" i="31"/>
  <c r="O35" i="31"/>
  <c r="Z35" i="31" s="1"/>
  <c r="P35" i="31"/>
  <c r="AA35" i="31" s="1"/>
  <c r="Q35" i="31"/>
  <c r="AB35" i="31" s="1"/>
  <c r="R35" i="31"/>
  <c r="N36" i="31"/>
  <c r="Y36" i="31" s="1"/>
  <c r="O36" i="31"/>
  <c r="Z36" i="31" s="1"/>
  <c r="P36" i="31"/>
  <c r="AA36" i="31" s="1"/>
  <c r="Q36" i="31"/>
  <c r="AB36" i="31" s="1"/>
  <c r="R36" i="31"/>
  <c r="N37" i="31"/>
  <c r="Y37" i="31" s="1"/>
  <c r="O37" i="31"/>
  <c r="Z37" i="31" s="1"/>
  <c r="P37" i="31"/>
  <c r="AA37" i="31" s="1"/>
  <c r="Q37" i="31"/>
  <c r="AB37" i="31" s="1"/>
  <c r="R37" i="31"/>
  <c r="N39" i="31"/>
  <c r="Y39" i="31" s="1"/>
  <c r="O39" i="31"/>
  <c r="Z39" i="31" s="1"/>
  <c r="P39" i="31"/>
  <c r="AA39" i="31" s="1"/>
  <c r="Q39" i="31"/>
  <c r="AB39" i="31" s="1"/>
  <c r="R39" i="31"/>
  <c r="N47" i="31"/>
  <c r="Y47" i="31" s="1"/>
  <c r="O47" i="31"/>
  <c r="Z47" i="31" s="1"/>
  <c r="P47" i="31"/>
  <c r="AA47" i="31" s="1"/>
  <c r="Q47" i="31"/>
  <c r="AB47" i="31" s="1"/>
  <c r="R47" i="31"/>
  <c r="N51" i="31"/>
  <c r="Y51" i="31" s="1"/>
  <c r="O51" i="31"/>
  <c r="Z51" i="31" s="1"/>
  <c r="P51" i="31"/>
  <c r="AA51" i="31" s="1"/>
  <c r="Q51" i="31"/>
  <c r="AB51" i="31" s="1"/>
  <c r="R51" i="31"/>
  <c r="N52" i="31"/>
  <c r="Y52" i="31" s="1"/>
  <c r="P52" i="31"/>
  <c r="AA52" i="31" s="1"/>
  <c r="Q52" i="31"/>
  <c r="AB52" i="31" s="1"/>
  <c r="R52" i="31"/>
  <c r="G48" i="31"/>
  <c r="H48" i="31"/>
  <c r="I48" i="31"/>
  <c r="J48" i="31"/>
  <c r="R48" i="31" s="1"/>
  <c r="G20" i="31"/>
  <c r="P20" i="31" s="1"/>
  <c r="AA20" i="31" s="1"/>
  <c r="H20" i="31"/>
  <c r="I20" i="31"/>
  <c r="J20" i="31"/>
  <c r="C20" i="31"/>
  <c r="D20" i="31"/>
  <c r="E20" i="31"/>
  <c r="C48" i="31"/>
  <c r="E48" i="31"/>
  <c r="E49" i="31" s="1"/>
  <c r="B48" i="31"/>
  <c r="K21" i="31"/>
  <c r="L21" i="31"/>
  <c r="M21" i="31"/>
  <c r="M52" i="31"/>
  <c r="L52" i="31"/>
  <c r="K52" i="31"/>
  <c r="M51" i="31"/>
  <c r="L51" i="31"/>
  <c r="K51" i="31"/>
  <c r="M47" i="31"/>
  <c r="L47" i="31"/>
  <c r="K47" i="31"/>
  <c r="K46" i="31"/>
  <c r="M30" i="31"/>
  <c r="L30" i="31"/>
  <c r="K30" i="31"/>
  <c r="M39" i="31"/>
  <c r="L39" i="31"/>
  <c r="K39" i="31"/>
  <c r="M25" i="31"/>
  <c r="L25" i="31"/>
  <c r="K25" i="31"/>
  <c r="M24" i="31"/>
  <c r="L24" i="31"/>
  <c r="K24" i="31"/>
  <c r="M18" i="31"/>
  <c r="L18" i="31"/>
  <c r="K18" i="31"/>
  <c r="M37" i="31"/>
  <c r="L37" i="31"/>
  <c r="K37" i="31"/>
  <c r="M36" i="31"/>
  <c r="L36" i="31"/>
  <c r="K36" i="31"/>
  <c r="M35" i="31"/>
  <c r="L35" i="31"/>
  <c r="K35" i="31"/>
  <c r="M34" i="31"/>
  <c r="L34" i="31"/>
  <c r="K34" i="31"/>
  <c r="M33" i="31"/>
  <c r="L33" i="31"/>
  <c r="K33" i="31"/>
  <c r="M32" i="31"/>
  <c r="L32" i="31"/>
  <c r="K32" i="31"/>
  <c r="M31" i="31"/>
  <c r="L31" i="31"/>
  <c r="K31" i="31"/>
  <c r="M29" i="31"/>
  <c r="L29" i="31"/>
  <c r="K29" i="31"/>
  <c r="M28" i="31"/>
  <c r="L28" i="31"/>
  <c r="K28" i="31"/>
  <c r="M4" i="31"/>
  <c r="L4" i="31"/>
  <c r="K4" i="31"/>
  <c r="M27" i="31"/>
  <c r="L27" i="31"/>
  <c r="K27" i="31"/>
  <c r="M26" i="31"/>
  <c r="L26" i="31"/>
  <c r="K26" i="31"/>
  <c r="M23" i="31"/>
  <c r="L23" i="31"/>
  <c r="K23" i="31"/>
  <c r="M19" i="31"/>
  <c r="L19" i="31"/>
  <c r="K19" i="31"/>
  <c r="M17" i="31"/>
  <c r="L17" i="31"/>
  <c r="K17" i="31"/>
  <c r="M16" i="31"/>
  <c r="L16" i="31"/>
  <c r="K16" i="31"/>
  <c r="M15" i="31"/>
  <c r="L15" i="31"/>
  <c r="K15" i="31"/>
  <c r="M14" i="31"/>
  <c r="L14" i="31"/>
  <c r="K14" i="31"/>
  <c r="M13" i="31"/>
  <c r="L13" i="31"/>
  <c r="K13" i="31"/>
  <c r="M12" i="31"/>
  <c r="L12" i="31"/>
  <c r="K12" i="31"/>
  <c r="M11" i="31"/>
  <c r="L11" i="31"/>
  <c r="K11" i="31"/>
  <c r="M10" i="31"/>
  <c r="L10" i="31"/>
  <c r="K10" i="31"/>
  <c r="M9" i="31"/>
  <c r="L9" i="31"/>
  <c r="K9" i="31"/>
  <c r="M8" i="31"/>
  <c r="L8" i="31"/>
  <c r="K8" i="31"/>
  <c r="M7" i="31"/>
  <c r="L7" i="31"/>
  <c r="K7" i="31"/>
  <c r="M6" i="31"/>
  <c r="L6" i="31"/>
  <c r="K6" i="31"/>
  <c r="M5" i="31"/>
  <c r="L5" i="31"/>
  <c r="K5" i="31"/>
  <c r="G40" i="23"/>
  <c r="G41" i="22" s="1"/>
  <c r="E40" i="23"/>
  <c r="G40" i="24"/>
  <c r="F40" i="24" s="1"/>
  <c r="E40" i="24"/>
  <c r="D40" i="24" s="1"/>
  <c r="B55" i="22"/>
  <c r="H55" i="22" s="1"/>
  <c r="C55" i="22"/>
  <c r="D55" i="22"/>
  <c r="E55" i="22"/>
  <c r="F55" i="22"/>
  <c r="J55" i="22" s="1"/>
  <c r="G55" i="22"/>
  <c r="D54" i="22"/>
  <c r="I54" i="22" s="1"/>
  <c r="E54" i="22"/>
  <c r="F54" i="22"/>
  <c r="J54" i="22" s="1"/>
  <c r="G54" i="22"/>
  <c r="C54" i="22"/>
  <c r="B54" i="22"/>
  <c r="H54" i="22" s="1"/>
  <c r="B26" i="22"/>
  <c r="H26" i="22" s="1"/>
  <c r="C26" i="22"/>
  <c r="D26" i="22"/>
  <c r="E26" i="22"/>
  <c r="F26" i="22"/>
  <c r="J26" i="22" s="1"/>
  <c r="G26" i="22"/>
  <c r="B29" i="22"/>
  <c r="C29" i="22"/>
  <c r="D29" i="22"/>
  <c r="I29" i="22" s="1"/>
  <c r="E29" i="22"/>
  <c r="F29" i="22"/>
  <c r="J29" i="22" s="1"/>
  <c r="G29" i="22"/>
  <c r="B30" i="22"/>
  <c r="H30" i="22" s="1"/>
  <c r="C30" i="22"/>
  <c r="D30" i="22"/>
  <c r="I30" i="22" s="1"/>
  <c r="E30" i="22"/>
  <c r="F30" i="22"/>
  <c r="G30" i="22"/>
  <c r="B7" i="22"/>
  <c r="H7" i="22" s="1"/>
  <c r="C7" i="22"/>
  <c r="D7" i="22"/>
  <c r="E7" i="22"/>
  <c r="F7" i="22"/>
  <c r="G7" i="22"/>
  <c r="B31" i="22"/>
  <c r="H31" i="22" s="1"/>
  <c r="C31" i="22"/>
  <c r="D31" i="22"/>
  <c r="I31" i="22" s="1"/>
  <c r="E31" i="22"/>
  <c r="F31" i="22"/>
  <c r="J31" i="22" s="1"/>
  <c r="G31" i="22"/>
  <c r="B32" i="22"/>
  <c r="C32" i="22"/>
  <c r="D32" i="22"/>
  <c r="E32" i="22"/>
  <c r="F32" i="22"/>
  <c r="J32" i="22" s="1"/>
  <c r="G32" i="22"/>
  <c r="B34" i="22"/>
  <c r="H34" i="22" s="1"/>
  <c r="C34" i="22"/>
  <c r="D34" i="22"/>
  <c r="I34" i="22" s="1"/>
  <c r="E34" i="22"/>
  <c r="F34" i="22"/>
  <c r="J34" i="22" s="1"/>
  <c r="G34" i="22"/>
  <c r="B35" i="22"/>
  <c r="H35" i="22" s="1"/>
  <c r="C35" i="22"/>
  <c r="D35" i="22"/>
  <c r="I35" i="22" s="1"/>
  <c r="E35" i="22"/>
  <c r="F35" i="22"/>
  <c r="J35" i="22" s="1"/>
  <c r="G35" i="22"/>
  <c r="B36" i="22"/>
  <c r="H36" i="22" s="1"/>
  <c r="C36" i="22"/>
  <c r="D36" i="22"/>
  <c r="I36" i="22" s="1"/>
  <c r="E36" i="22"/>
  <c r="F36" i="22"/>
  <c r="J36" i="22" s="1"/>
  <c r="G36" i="22"/>
  <c r="B37" i="22"/>
  <c r="C37" i="22"/>
  <c r="D37" i="22"/>
  <c r="I37" i="22" s="1"/>
  <c r="E37" i="22"/>
  <c r="F37" i="22"/>
  <c r="J37" i="22" s="1"/>
  <c r="G37" i="22"/>
  <c r="B38" i="22"/>
  <c r="H38" i="22" s="1"/>
  <c r="C38" i="22"/>
  <c r="D38" i="22"/>
  <c r="E38" i="22"/>
  <c r="F38" i="22"/>
  <c r="G38" i="22"/>
  <c r="B39" i="22"/>
  <c r="H39" i="22" s="1"/>
  <c r="C39" i="22"/>
  <c r="D39" i="22"/>
  <c r="E39" i="22"/>
  <c r="F39" i="22"/>
  <c r="J39" i="22" s="1"/>
  <c r="G39" i="22"/>
  <c r="B40" i="22"/>
  <c r="C40" i="22"/>
  <c r="D40" i="22"/>
  <c r="I40" i="22" s="1"/>
  <c r="E40" i="22"/>
  <c r="F40" i="22"/>
  <c r="J40" i="22" s="1"/>
  <c r="G40" i="22"/>
  <c r="B21" i="22"/>
  <c r="C21" i="22"/>
  <c r="D21" i="22"/>
  <c r="E21" i="22"/>
  <c r="F21" i="22"/>
  <c r="J21" i="22" s="1"/>
  <c r="G21" i="22"/>
  <c r="B25" i="22"/>
  <c r="H25" i="22" s="1"/>
  <c r="C25" i="22"/>
  <c r="D25" i="22"/>
  <c r="E25" i="22"/>
  <c r="F25" i="22"/>
  <c r="J25" i="22" s="1"/>
  <c r="G25" i="22"/>
  <c r="B27" i="22"/>
  <c r="C27" i="22"/>
  <c r="D27" i="22"/>
  <c r="I27" i="22" s="1"/>
  <c r="E27" i="22"/>
  <c r="F27" i="22"/>
  <c r="J27" i="22" s="1"/>
  <c r="G27" i="22"/>
  <c r="B28" i="22"/>
  <c r="C28" i="22"/>
  <c r="D28" i="22"/>
  <c r="I28" i="22" s="1"/>
  <c r="E28" i="22"/>
  <c r="F28" i="22"/>
  <c r="J28" i="22" s="1"/>
  <c r="G28" i="22"/>
  <c r="B42" i="22"/>
  <c r="H42" i="22" s="1"/>
  <c r="C42" i="22"/>
  <c r="D42" i="22"/>
  <c r="E42" i="22"/>
  <c r="F42" i="22"/>
  <c r="J42" i="22" s="1"/>
  <c r="G42" i="22"/>
  <c r="B33" i="22"/>
  <c r="C33" i="22"/>
  <c r="D33" i="22"/>
  <c r="I33" i="22" s="1"/>
  <c r="E33" i="22"/>
  <c r="F33" i="22"/>
  <c r="J33" i="22" s="1"/>
  <c r="G33" i="22"/>
  <c r="B45" i="22"/>
  <c r="H45" i="22" s="1"/>
  <c r="C45" i="22"/>
  <c r="D45" i="22"/>
  <c r="I45" i="22" s="1"/>
  <c r="E45" i="22"/>
  <c r="F45" i="22"/>
  <c r="G45" i="22"/>
  <c r="G24" i="22"/>
  <c r="F24" i="22"/>
  <c r="J24" i="22" s="1"/>
  <c r="E24" i="22"/>
  <c r="D24" i="22"/>
  <c r="C24" i="22"/>
  <c r="B24" i="22"/>
  <c r="B9" i="22"/>
  <c r="H9" i="22" s="1"/>
  <c r="C9" i="22"/>
  <c r="D9" i="22"/>
  <c r="E9" i="22"/>
  <c r="F9" i="22"/>
  <c r="J9" i="22" s="1"/>
  <c r="G9" i="22"/>
  <c r="B10" i="22"/>
  <c r="H10" i="22" s="1"/>
  <c r="C10" i="22"/>
  <c r="D10" i="22"/>
  <c r="I10" i="22" s="1"/>
  <c r="E10" i="22"/>
  <c r="F10" i="22"/>
  <c r="J10" i="22" s="1"/>
  <c r="G10" i="22"/>
  <c r="B11" i="22"/>
  <c r="C11" i="22"/>
  <c r="D11" i="22"/>
  <c r="E11" i="22"/>
  <c r="F11" i="22"/>
  <c r="J11" i="22" s="1"/>
  <c r="G11" i="22"/>
  <c r="B12" i="22"/>
  <c r="C12" i="22"/>
  <c r="D12" i="22"/>
  <c r="I12" i="22" s="1"/>
  <c r="E12" i="22"/>
  <c r="F12" i="22"/>
  <c r="J12" i="22" s="1"/>
  <c r="G12" i="22"/>
  <c r="B13" i="22"/>
  <c r="C13" i="22"/>
  <c r="D13" i="22"/>
  <c r="I13" i="22" s="1"/>
  <c r="E13" i="22"/>
  <c r="F13" i="22"/>
  <c r="J13" i="22" s="1"/>
  <c r="G13" i="22"/>
  <c r="B14" i="22"/>
  <c r="H14" i="22" s="1"/>
  <c r="C14" i="22"/>
  <c r="D14" i="22"/>
  <c r="E14" i="22"/>
  <c r="F14" i="22"/>
  <c r="J14" i="22" s="1"/>
  <c r="G14" i="22"/>
  <c r="B15" i="22"/>
  <c r="H15" i="22" s="1"/>
  <c r="C15" i="22"/>
  <c r="D15" i="22"/>
  <c r="I15" i="22" s="1"/>
  <c r="E15" i="22"/>
  <c r="F15" i="22"/>
  <c r="J15" i="22" s="1"/>
  <c r="G15" i="22"/>
  <c r="B16" i="22"/>
  <c r="H16" i="22" s="1"/>
  <c r="C16" i="22"/>
  <c r="D16" i="22"/>
  <c r="I16" i="22" s="1"/>
  <c r="E16" i="22"/>
  <c r="F16" i="22"/>
  <c r="J16" i="22" s="1"/>
  <c r="G16" i="22"/>
  <c r="B17" i="22"/>
  <c r="C17" i="22"/>
  <c r="D17" i="22"/>
  <c r="E17" i="22"/>
  <c r="F17" i="22"/>
  <c r="J17" i="22" s="1"/>
  <c r="G17" i="22"/>
  <c r="B18" i="22"/>
  <c r="H18" i="22" s="1"/>
  <c r="C18" i="22"/>
  <c r="D18" i="22"/>
  <c r="I18" i="22" s="1"/>
  <c r="E18" i="22"/>
  <c r="F18" i="22"/>
  <c r="J18" i="22" s="1"/>
  <c r="G18" i="22"/>
  <c r="B19" i="22"/>
  <c r="H19" i="22" s="1"/>
  <c r="C19" i="22"/>
  <c r="D19" i="22"/>
  <c r="E19" i="22"/>
  <c r="F19" i="22"/>
  <c r="J19" i="22" s="1"/>
  <c r="G19" i="22"/>
  <c r="B20" i="22"/>
  <c r="H20" i="22" s="1"/>
  <c r="C20" i="22"/>
  <c r="D20" i="22"/>
  <c r="E20" i="22"/>
  <c r="F20" i="22"/>
  <c r="J20" i="22" s="1"/>
  <c r="G20" i="22"/>
  <c r="B22" i="22"/>
  <c r="C22" i="22"/>
  <c r="D22" i="22"/>
  <c r="E22" i="22"/>
  <c r="F22" i="22"/>
  <c r="J22" i="22" s="1"/>
  <c r="G22" i="22"/>
  <c r="D8" i="22"/>
  <c r="E8" i="22"/>
  <c r="F8" i="22"/>
  <c r="J8" i="22" s="1"/>
  <c r="G8" i="22"/>
  <c r="C8" i="22"/>
  <c r="B8" i="22"/>
  <c r="H8" i="22" s="1"/>
  <c r="C103" i="20"/>
  <c r="I53" i="10"/>
  <c r="D103" i="20"/>
  <c r="E103" i="20"/>
  <c r="F103" i="20"/>
  <c r="G103" i="20"/>
  <c r="H103" i="20"/>
  <c r="I103" i="20"/>
  <c r="J103" i="20"/>
  <c r="K103" i="20"/>
  <c r="L103" i="20"/>
  <c r="M103" i="20"/>
  <c r="A103" i="20"/>
  <c r="A53" i="10"/>
  <c r="A102" i="20"/>
  <c r="A52" i="10" s="1"/>
  <c r="A39" i="10"/>
  <c r="A21" i="10"/>
  <c r="D73" i="20"/>
  <c r="E73" i="20"/>
  <c r="F73" i="20"/>
  <c r="G73" i="20"/>
  <c r="H73" i="20"/>
  <c r="I73" i="20"/>
  <c r="J73" i="20"/>
  <c r="K73" i="20"/>
  <c r="L73" i="20"/>
  <c r="M73" i="20"/>
  <c r="D75" i="20"/>
  <c r="E75" i="20"/>
  <c r="F75" i="20"/>
  <c r="G75" i="20"/>
  <c r="H75" i="20"/>
  <c r="I75" i="20"/>
  <c r="J75" i="20"/>
  <c r="K75" i="20"/>
  <c r="L75" i="20"/>
  <c r="M75" i="20"/>
  <c r="D76" i="20"/>
  <c r="E76" i="20"/>
  <c r="F76" i="20"/>
  <c r="G76" i="20"/>
  <c r="H76" i="20"/>
  <c r="I76" i="20"/>
  <c r="J76" i="20"/>
  <c r="K76" i="20"/>
  <c r="L76" i="20"/>
  <c r="M76" i="20"/>
  <c r="D90" i="20"/>
  <c r="E90" i="20"/>
  <c r="F90" i="20"/>
  <c r="G90" i="20"/>
  <c r="H90" i="20"/>
  <c r="I90" i="20"/>
  <c r="J90" i="20"/>
  <c r="K90" i="20"/>
  <c r="L90" i="20"/>
  <c r="M90" i="20"/>
  <c r="D81" i="20"/>
  <c r="E81" i="20"/>
  <c r="F81" i="20"/>
  <c r="G81" i="20"/>
  <c r="H81" i="20"/>
  <c r="I81" i="20"/>
  <c r="J81" i="20"/>
  <c r="K81" i="20"/>
  <c r="L81" i="20"/>
  <c r="M81" i="20"/>
  <c r="D93" i="20"/>
  <c r="W43" i="10" s="1"/>
  <c r="P43" i="10" s="1"/>
  <c r="E93" i="20"/>
  <c r="F93" i="20"/>
  <c r="G93" i="20"/>
  <c r="H93" i="20"/>
  <c r="I93" i="20"/>
  <c r="J93" i="20"/>
  <c r="K93" i="20"/>
  <c r="L93" i="20"/>
  <c r="M93" i="20"/>
  <c r="D97" i="20"/>
  <c r="E97" i="20"/>
  <c r="F97" i="20"/>
  <c r="G97" i="20"/>
  <c r="H97" i="20"/>
  <c r="I97" i="20"/>
  <c r="J97" i="20"/>
  <c r="K97" i="20"/>
  <c r="L97" i="20"/>
  <c r="M97" i="20"/>
  <c r="D98" i="20"/>
  <c r="E98" i="20"/>
  <c r="F98" i="20"/>
  <c r="G98" i="20"/>
  <c r="H98" i="20"/>
  <c r="I98" i="20"/>
  <c r="J98" i="20"/>
  <c r="K98" i="20"/>
  <c r="L98" i="20"/>
  <c r="M98" i="20"/>
  <c r="C73" i="20"/>
  <c r="W23" i="10" s="1"/>
  <c r="C75" i="20"/>
  <c r="C76" i="20"/>
  <c r="C90" i="20"/>
  <c r="I40" i="10" s="1"/>
  <c r="L40" i="10" s="1"/>
  <c r="C81" i="20"/>
  <c r="I31" i="10" s="1"/>
  <c r="C93" i="20"/>
  <c r="C97" i="20"/>
  <c r="W47" i="10" s="1"/>
  <c r="C98" i="20"/>
  <c r="A98" i="20"/>
  <c r="A48" i="10" s="1"/>
  <c r="A97" i="20"/>
  <c r="A47" i="10" s="1"/>
  <c r="A93" i="20"/>
  <c r="A43" i="10" s="1"/>
  <c r="A81" i="20"/>
  <c r="A31" i="10" s="1"/>
  <c r="A90" i="20"/>
  <c r="A40" i="10" s="1"/>
  <c r="A76" i="20"/>
  <c r="A26" i="10" s="1"/>
  <c r="A75" i="20"/>
  <c r="A25" i="10" s="1"/>
  <c r="A73" i="20"/>
  <c r="A23" i="10" s="1"/>
  <c r="C72" i="20"/>
  <c r="I22" i="10" s="1"/>
  <c r="L22" i="10" s="1"/>
  <c r="D72" i="20"/>
  <c r="E72" i="20"/>
  <c r="E89" i="20" s="1"/>
  <c r="F72" i="20"/>
  <c r="G72" i="20"/>
  <c r="H72" i="20"/>
  <c r="I72" i="20"/>
  <c r="J72" i="20"/>
  <c r="K72" i="20"/>
  <c r="L72" i="20"/>
  <c r="M72" i="20"/>
  <c r="A72" i="20"/>
  <c r="A22" i="10" s="1"/>
  <c r="C74" i="20"/>
  <c r="D74" i="20"/>
  <c r="E74" i="20"/>
  <c r="F74" i="20"/>
  <c r="G74" i="20"/>
  <c r="H74" i="20"/>
  <c r="I74" i="20"/>
  <c r="J74" i="20"/>
  <c r="K74" i="20"/>
  <c r="L74" i="20"/>
  <c r="M74" i="20"/>
  <c r="C77" i="20"/>
  <c r="D77" i="20"/>
  <c r="E77" i="20"/>
  <c r="F77" i="20"/>
  <c r="G77" i="20"/>
  <c r="H77" i="20"/>
  <c r="I77" i="20"/>
  <c r="J77" i="20"/>
  <c r="K77" i="20"/>
  <c r="L77" i="20"/>
  <c r="M77" i="20"/>
  <c r="C78" i="20"/>
  <c r="D78" i="20"/>
  <c r="E78" i="20"/>
  <c r="F78" i="20"/>
  <c r="G78" i="20"/>
  <c r="H78" i="20"/>
  <c r="I78" i="20"/>
  <c r="J78" i="20"/>
  <c r="K78" i="20"/>
  <c r="L78" i="20"/>
  <c r="M78" i="20"/>
  <c r="C55" i="20"/>
  <c r="D55" i="20"/>
  <c r="E55" i="20"/>
  <c r="F55" i="20"/>
  <c r="G55" i="20"/>
  <c r="H55" i="20"/>
  <c r="I55" i="20"/>
  <c r="J55" i="20"/>
  <c r="K55" i="20"/>
  <c r="L55" i="20"/>
  <c r="M55" i="20"/>
  <c r="C79" i="20"/>
  <c r="D79" i="20"/>
  <c r="E79" i="20"/>
  <c r="F79" i="20"/>
  <c r="G79" i="20"/>
  <c r="H79" i="20"/>
  <c r="I79" i="20"/>
  <c r="J79" i="20"/>
  <c r="K79" i="20"/>
  <c r="L79" i="20"/>
  <c r="M79" i="20"/>
  <c r="C80" i="20"/>
  <c r="I30" i="10" s="1"/>
  <c r="D80" i="20"/>
  <c r="E80" i="20"/>
  <c r="F80" i="20"/>
  <c r="G80" i="20"/>
  <c r="H80" i="20"/>
  <c r="I80" i="20"/>
  <c r="J80" i="20"/>
  <c r="K80" i="20"/>
  <c r="L80" i="20"/>
  <c r="M80" i="20"/>
  <c r="C82" i="20"/>
  <c r="I32" i="10" s="1"/>
  <c r="D82" i="20"/>
  <c r="E82" i="20"/>
  <c r="F82" i="20"/>
  <c r="G82" i="20"/>
  <c r="H82" i="20"/>
  <c r="I82" i="20"/>
  <c r="J82" i="20"/>
  <c r="K82" i="20"/>
  <c r="L82" i="20"/>
  <c r="M82" i="20"/>
  <c r="C83" i="20"/>
  <c r="W33" i="10" s="1"/>
  <c r="P33" i="10" s="1"/>
  <c r="D83" i="20"/>
  <c r="E83" i="20"/>
  <c r="F83" i="20"/>
  <c r="G83" i="20"/>
  <c r="H83" i="20"/>
  <c r="I83" i="20"/>
  <c r="J83" i="20"/>
  <c r="K83" i="20"/>
  <c r="L83" i="20"/>
  <c r="M83" i="20"/>
  <c r="C84" i="20"/>
  <c r="D84" i="20"/>
  <c r="W34" i="10" s="1"/>
  <c r="P34" i="10" s="1"/>
  <c r="E84" i="20"/>
  <c r="F84" i="20"/>
  <c r="G84" i="20"/>
  <c r="H84" i="20"/>
  <c r="I84" i="20"/>
  <c r="J84" i="20"/>
  <c r="K84" i="20"/>
  <c r="L84" i="20"/>
  <c r="M84" i="20"/>
  <c r="C85" i="20"/>
  <c r="D85" i="20"/>
  <c r="E85" i="20"/>
  <c r="F85" i="20"/>
  <c r="G85" i="20"/>
  <c r="H85" i="20"/>
  <c r="I85" i="20"/>
  <c r="J85" i="20"/>
  <c r="K85" i="20"/>
  <c r="L85" i="20"/>
  <c r="M85" i="20"/>
  <c r="C86" i="20"/>
  <c r="I36" i="10" s="1"/>
  <c r="D86" i="20"/>
  <c r="E86" i="20"/>
  <c r="F86" i="20"/>
  <c r="G86" i="20"/>
  <c r="H86" i="20"/>
  <c r="I86" i="20"/>
  <c r="J86" i="20"/>
  <c r="K86" i="20"/>
  <c r="L86" i="20"/>
  <c r="M86" i="20"/>
  <c r="C87" i="20"/>
  <c r="D87" i="20"/>
  <c r="E87" i="20"/>
  <c r="F87" i="20"/>
  <c r="G87" i="20"/>
  <c r="H87" i="20"/>
  <c r="I87" i="20"/>
  <c r="J87" i="20"/>
  <c r="K87" i="20"/>
  <c r="L87" i="20"/>
  <c r="M87" i="20"/>
  <c r="C88" i="20"/>
  <c r="D88" i="20"/>
  <c r="E88" i="20"/>
  <c r="F88" i="20"/>
  <c r="G88" i="20"/>
  <c r="H88" i="20"/>
  <c r="I88" i="20"/>
  <c r="J88" i="20"/>
  <c r="K88" i="20"/>
  <c r="L88" i="20"/>
  <c r="M88" i="20"/>
  <c r="C69" i="20"/>
  <c r="D69" i="20"/>
  <c r="E69" i="20"/>
  <c r="F69" i="20"/>
  <c r="G69" i="20"/>
  <c r="H69" i="20"/>
  <c r="I69" i="20"/>
  <c r="J69" i="20"/>
  <c r="K69" i="20"/>
  <c r="L69" i="20"/>
  <c r="M69" i="20"/>
  <c r="A69" i="20"/>
  <c r="A19" i="10" s="1"/>
  <c r="A88" i="20"/>
  <c r="A38" i="10" s="1"/>
  <c r="A87" i="20"/>
  <c r="A37" i="10" s="1"/>
  <c r="A85" i="20"/>
  <c r="A35" i="10" s="1"/>
  <c r="A86" i="20"/>
  <c r="A36" i="10" s="1"/>
  <c r="A84" i="20"/>
  <c r="A34" i="10" s="1"/>
  <c r="A83" i="20"/>
  <c r="A33" i="10" s="1"/>
  <c r="A82" i="20"/>
  <c r="A32" i="10" s="1"/>
  <c r="A80" i="20"/>
  <c r="A30" i="10" s="1"/>
  <c r="A79" i="20"/>
  <c r="A29" i="10" s="1"/>
  <c r="A55" i="20"/>
  <c r="A5" i="10" s="1"/>
  <c r="A78" i="20"/>
  <c r="A28" i="10" s="1"/>
  <c r="A77" i="20"/>
  <c r="A27" i="10" s="1"/>
  <c r="A74" i="20"/>
  <c r="A24" i="10" s="1"/>
  <c r="C56" i="20"/>
  <c r="D56" i="20"/>
  <c r="E56" i="20"/>
  <c r="F56" i="20"/>
  <c r="G56" i="20"/>
  <c r="H56" i="20"/>
  <c r="I56" i="20"/>
  <c r="J56" i="20"/>
  <c r="K56" i="20"/>
  <c r="L56" i="20"/>
  <c r="M56" i="20"/>
  <c r="C57" i="20"/>
  <c r="D57" i="20"/>
  <c r="E57" i="20"/>
  <c r="F57" i="20"/>
  <c r="G57" i="20"/>
  <c r="H57" i="20"/>
  <c r="I57" i="20"/>
  <c r="J57" i="20"/>
  <c r="K57" i="20"/>
  <c r="L57" i="20"/>
  <c r="M57" i="20"/>
  <c r="C58" i="20"/>
  <c r="I8" i="10" s="1"/>
  <c r="D58" i="20"/>
  <c r="E58" i="20"/>
  <c r="F58" i="20"/>
  <c r="G58" i="20"/>
  <c r="H58" i="20"/>
  <c r="I58" i="20"/>
  <c r="J58" i="20"/>
  <c r="K58" i="20"/>
  <c r="L58" i="20"/>
  <c r="M58" i="20"/>
  <c r="C59" i="20"/>
  <c r="I9" i="10" s="1"/>
  <c r="D59" i="20"/>
  <c r="E59" i="20"/>
  <c r="F59" i="20"/>
  <c r="G59" i="20"/>
  <c r="H59" i="20"/>
  <c r="I59" i="20"/>
  <c r="J59" i="20"/>
  <c r="K59" i="20"/>
  <c r="L59" i="20"/>
  <c r="M59" i="20"/>
  <c r="C60" i="20"/>
  <c r="I10" i="10" s="1"/>
  <c r="D60" i="20"/>
  <c r="E60" i="20"/>
  <c r="F60" i="20"/>
  <c r="G60" i="20"/>
  <c r="H60" i="20"/>
  <c r="I60" i="20"/>
  <c r="J60" i="20"/>
  <c r="K60" i="20"/>
  <c r="L60" i="20"/>
  <c r="M60" i="20"/>
  <c r="C61" i="20"/>
  <c r="W11" i="10" s="1"/>
  <c r="D61" i="20"/>
  <c r="E61" i="20"/>
  <c r="F61" i="20"/>
  <c r="G61" i="20"/>
  <c r="H61" i="20"/>
  <c r="I61" i="20"/>
  <c r="J61" i="20"/>
  <c r="K61" i="20"/>
  <c r="L61" i="20"/>
  <c r="M61" i="20"/>
  <c r="C62" i="20"/>
  <c r="I12" i="10" s="1"/>
  <c r="D62" i="20"/>
  <c r="E62" i="20"/>
  <c r="F62" i="20"/>
  <c r="G62" i="20"/>
  <c r="H62" i="20"/>
  <c r="I62" i="20"/>
  <c r="J62" i="20"/>
  <c r="K62" i="20"/>
  <c r="L62" i="20"/>
  <c r="M62" i="20"/>
  <c r="C63" i="20"/>
  <c r="I13" i="10" s="1"/>
  <c r="D63" i="20"/>
  <c r="E63" i="20"/>
  <c r="F63" i="20"/>
  <c r="G63" i="20"/>
  <c r="H63" i="20"/>
  <c r="I63" i="20"/>
  <c r="J63" i="20"/>
  <c r="K63" i="20"/>
  <c r="L63" i="20"/>
  <c r="M63" i="20"/>
  <c r="C64" i="20"/>
  <c r="I14" i="10" s="1"/>
  <c r="D64" i="20"/>
  <c r="E64" i="20"/>
  <c r="F64" i="20"/>
  <c r="G64" i="20"/>
  <c r="H64" i="20"/>
  <c r="I64" i="20"/>
  <c r="J64" i="20"/>
  <c r="K64" i="20"/>
  <c r="L64" i="20"/>
  <c r="M64" i="20"/>
  <c r="C65" i="20"/>
  <c r="D65" i="20"/>
  <c r="E65" i="20"/>
  <c r="F65" i="20"/>
  <c r="G65" i="20"/>
  <c r="H65" i="20"/>
  <c r="I65" i="20"/>
  <c r="J65" i="20"/>
  <c r="K65" i="20"/>
  <c r="L65" i="20"/>
  <c r="M65" i="20"/>
  <c r="C66" i="20"/>
  <c r="I16" i="10" s="1"/>
  <c r="D66" i="20"/>
  <c r="E66" i="20"/>
  <c r="F66" i="20"/>
  <c r="G66" i="20"/>
  <c r="H66" i="20"/>
  <c r="I66" i="20"/>
  <c r="J66" i="20"/>
  <c r="K66" i="20"/>
  <c r="L66" i="20"/>
  <c r="M66" i="20"/>
  <c r="C67" i="20"/>
  <c r="I17" i="10" s="1"/>
  <c r="L17" i="10" s="1"/>
  <c r="D67" i="20"/>
  <c r="E67" i="20"/>
  <c r="F67" i="20"/>
  <c r="G67" i="20"/>
  <c r="H67" i="20"/>
  <c r="I67" i="20"/>
  <c r="J67" i="20"/>
  <c r="K67" i="20"/>
  <c r="L67" i="20"/>
  <c r="M67" i="20"/>
  <c r="C68" i="20"/>
  <c r="D68" i="20"/>
  <c r="E68" i="20"/>
  <c r="F68" i="20"/>
  <c r="G68" i="20"/>
  <c r="H68" i="20"/>
  <c r="I68" i="20"/>
  <c r="J68" i="20"/>
  <c r="K68" i="20"/>
  <c r="L68" i="20"/>
  <c r="M68" i="20"/>
  <c r="C70" i="20"/>
  <c r="I20" i="10" s="1"/>
  <c r="M20" i="10" s="1"/>
  <c r="D70" i="20"/>
  <c r="W20" i="10" s="1"/>
  <c r="E70" i="20"/>
  <c r="F70" i="20"/>
  <c r="G70" i="20"/>
  <c r="H70" i="20"/>
  <c r="I70" i="20"/>
  <c r="J70" i="20"/>
  <c r="K70" i="20"/>
  <c r="L70" i="20"/>
  <c r="M70" i="20"/>
  <c r="A70" i="20"/>
  <c r="A20" i="10" s="1"/>
  <c r="A68" i="20"/>
  <c r="A18" i="10" s="1"/>
  <c r="A67" i="20"/>
  <c r="A17" i="10" s="1"/>
  <c r="A66" i="20"/>
  <c r="A16" i="10" s="1"/>
  <c r="A65" i="20"/>
  <c r="A15" i="10" s="1"/>
  <c r="A62" i="20"/>
  <c r="A12" i="10" s="1"/>
  <c r="A63" i="20"/>
  <c r="A13" i="10" s="1"/>
  <c r="A64" i="20"/>
  <c r="A14" i="10" s="1"/>
  <c r="A61" i="20"/>
  <c r="A11" i="10" s="1"/>
  <c r="A60" i="20"/>
  <c r="A10" i="10" s="1"/>
  <c r="A59" i="20"/>
  <c r="A9" i="10" s="1"/>
  <c r="A58" i="20"/>
  <c r="A8" i="10" s="1"/>
  <c r="A57" i="20"/>
  <c r="A7" i="10" s="1"/>
  <c r="A56" i="20"/>
  <c r="A6" i="10" s="1"/>
  <c r="D102" i="20"/>
  <c r="E102" i="20"/>
  <c r="F102" i="20"/>
  <c r="G102" i="20"/>
  <c r="H102" i="20"/>
  <c r="I102" i="20"/>
  <c r="J102" i="20"/>
  <c r="K102" i="20"/>
  <c r="L102" i="20"/>
  <c r="M102" i="20"/>
  <c r="K6" i="10"/>
  <c r="N6" i="10"/>
  <c r="O6" i="10"/>
  <c r="K7" i="10"/>
  <c r="N7" i="10"/>
  <c r="O7" i="10"/>
  <c r="K8" i="10"/>
  <c r="N8" i="10"/>
  <c r="O8" i="10"/>
  <c r="K9" i="10"/>
  <c r="N9" i="10"/>
  <c r="O9" i="10"/>
  <c r="K10" i="10"/>
  <c r="N10" i="10"/>
  <c r="O10" i="10"/>
  <c r="K11" i="10"/>
  <c r="N11" i="10"/>
  <c r="O11" i="10"/>
  <c r="K12" i="10"/>
  <c r="N12" i="10"/>
  <c r="O12" i="10"/>
  <c r="K13" i="10"/>
  <c r="N13" i="10"/>
  <c r="O13" i="10"/>
  <c r="K14" i="10"/>
  <c r="N14" i="10"/>
  <c r="O14" i="10"/>
  <c r="K15" i="10"/>
  <c r="N15" i="10"/>
  <c r="O15" i="10"/>
  <c r="K16" i="10"/>
  <c r="N16" i="10"/>
  <c r="O16" i="10"/>
  <c r="K17" i="10"/>
  <c r="N17" i="10"/>
  <c r="O17" i="10"/>
  <c r="K18" i="10"/>
  <c r="N18" i="10"/>
  <c r="O18" i="10"/>
  <c r="K20" i="10"/>
  <c r="N20" i="10"/>
  <c r="O20" i="10"/>
  <c r="K22" i="10"/>
  <c r="N22" i="10"/>
  <c r="O22" i="10"/>
  <c r="K24" i="10"/>
  <c r="N24" i="10"/>
  <c r="O24" i="10"/>
  <c r="K27" i="10"/>
  <c r="N27" i="10"/>
  <c r="O27" i="10"/>
  <c r="K28" i="10"/>
  <c r="N28" i="10"/>
  <c r="O28" i="10"/>
  <c r="K5" i="10"/>
  <c r="N5" i="10"/>
  <c r="O5" i="10"/>
  <c r="K29" i="10"/>
  <c r="N29" i="10"/>
  <c r="O29" i="10"/>
  <c r="K30" i="10"/>
  <c r="N30" i="10"/>
  <c r="O30" i="10"/>
  <c r="K32" i="10"/>
  <c r="N32" i="10"/>
  <c r="O32" i="10"/>
  <c r="K33" i="10"/>
  <c r="N33" i="10"/>
  <c r="O33" i="10"/>
  <c r="K34" i="10"/>
  <c r="N34" i="10"/>
  <c r="O34" i="10"/>
  <c r="K35" i="10"/>
  <c r="N35" i="10"/>
  <c r="O35" i="10"/>
  <c r="K36" i="10"/>
  <c r="N36" i="10"/>
  <c r="O36" i="10"/>
  <c r="K37" i="10"/>
  <c r="N37" i="10"/>
  <c r="O37" i="10"/>
  <c r="K38" i="10"/>
  <c r="N38" i="10"/>
  <c r="O38" i="10"/>
  <c r="K19" i="10"/>
  <c r="N19" i="10"/>
  <c r="O19" i="10"/>
  <c r="G39" i="10"/>
  <c r="H39" i="10"/>
  <c r="H50" i="10" s="1"/>
  <c r="O50" i="10" s="1"/>
  <c r="AL39" i="10"/>
  <c r="K23" i="10"/>
  <c r="N23" i="10"/>
  <c r="O23" i="10"/>
  <c r="K25" i="10"/>
  <c r="N25" i="10"/>
  <c r="O25" i="10"/>
  <c r="K26" i="10"/>
  <c r="N26" i="10"/>
  <c r="O26" i="10"/>
  <c r="K40" i="10"/>
  <c r="N40" i="10"/>
  <c r="O40" i="10"/>
  <c r="K31" i="10"/>
  <c r="N31" i="10"/>
  <c r="O31" i="10"/>
  <c r="N43" i="10"/>
  <c r="K47" i="10"/>
  <c r="N47" i="10"/>
  <c r="K48" i="10"/>
  <c r="N48" i="10"/>
  <c r="O48" i="10"/>
  <c r="K52" i="10"/>
  <c r="K53" i="10"/>
  <c r="N53" i="10"/>
  <c r="O53" i="10"/>
  <c r="W19" i="10"/>
  <c r="W30" i="10"/>
  <c r="W8" i="10"/>
  <c r="P8" i="10" s="1"/>
  <c r="I18" i="10"/>
  <c r="L18" i="10" s="1"/>
  <c r="I11" i="10"/>
  <c r="I19" i="10"/>
  <c r="M19" i="10" s="1"/>
  <c r="I38" i="10"/>
  <c r="I35" i="10"/>
  <c r="L35" i="10" s="1"/>
  <c r="I34" i="10"/>
  <c r="L34" i="10" s="1"/>
  <c r="I29" i="10"/>
  <c r="I28" i="10"/>
  <c r="L28" i="10" s="1"/>
  <c r="I27" i="10"/>
  <c r="L27" i="10" s="1"/>
  <c r="I24" i="10"/>
  <c r="I43" i="10"/>
  <c r="L43" i="10" s="1"/>
  <c r="M23" i="22"/>
  <c r="C41" i="22"/>
  <c r="G51" i="22"/>
  <c r="I52" i="10"/>
  <c r="L52" i="10" s="1"/>
  <c r="W52" i="10"/>
  <c r="P52" i="10" s="1"/>
  <c r="L38" i="31"/>
  <c r="M38" i="31"/>
  <c r="P71" i="20"/>
  <c r="AA41" i="22"/>
  <c r="C51" i="22"/>
  <c r="R20" i="31"/>
  <c r="Q20" i="31"/>
  <c r="AB20" i="31" s="1"/>
  <c r="Q48" i="31"/>
  <c r="AB48" i="31" s="1"/>
  <c r="E23" i="22"/>
  <c r="AM50" i="10"/>
  <c r="AP19" i="39" s="1"/>
  <c r="M43" i="10"/>
  <c r="M22" i="10"/>
  <c r="M27" i="10"/>
  <c r="M35" i="10"/>
  <c r="L20" i="10"/>
  <c r="AE21" i="39"/>
  <c r="L44" i="10"/>
  <c r="M44" i="10"/>
  <c r="L45" i="10"/>
  <c r="M45" i="10"/>
  <c r="L51" i="10"/>
  <c r="C99" i="20"/>
  <c r="D50" i="23"/>
  <c r="D51" i="22" s="1"/>
  <c r="I51" i="22" s="1"/>
  <c r="I47" i="10"/>
  <c r="L47" i="10" s="1"/>
  <c r="N20" i="31"/>
  <c r="Y20" i="31" s="1"/>
  <c r="I49" i="31"/>
  <c r="O48" i="31"/>
  <c r="Z48" i="31" s="1"/>
  <c r="AA23" i="22"/>
  <c r="Y23" i="22"/>
  <c r="J30" i="22"/>
  <c r="M20" i="31"/>
  <c r="CJ27" i="22" l="1"/>
  <c r="CI28" i="22"/>
  <c r="AM29" i="22"/>
  <c r="CK30" i="22"/>
  <c r="CI31" i="22"/>
  <c r="AN32" i="22"/>
  <c r="CI34" i="22"/>
  <c r="AN35" i="22"/>
  <c r="AN37" i="22"/>
  <c r="CK38" i="22"/>
  <c r="CI39" i="22"/>
  <c r="AN40" i="22"/>
  <c r="AM41" i="22"/>
  <c r="AN42" i="22"/>
  <c r="CI43" i="22"/>
  <c r="CJ45" i="22"/>
  <c r="CK45" i="22"/>
  <c r="CI46" i="22"/>
  <c r="CI48" i="22"/>
  <c r="CJ48" i="22"/>
  <c r="AL49" i="22"/>
  <c r="AN49" i="22"/>
  <c r="CJ50" i="22"/>
  <c r="AN50" i="22"/>
  <c r="AM54" i="22"/>
  <c r="CK54" i="22"/>
  <c r="CI55" i="22"/>
  <c r="AL10" i="22"/>
  <c r="BW16" i="22"/>
  <c r="AL18" i="22"/>
  <c r="AL21" i="22"/>
  <c r="S8" i="22"/>
  <c r="R23" i="22"/>
  <c r="EF17" i="22"/>
  <c r="BU17" i="22"/>
  <c r="AL14" i="22"/>
  <c r="CI24" i="22"/>
  <c r="AL27" i="22"/>
  <c r="AL36" i="22"/>
  <c r="AL37" i="22"/>
  <c r="AC21" i="22"/>
  <c r="AD42" i="22"/>
  <c r="AD46" i="22"/>
  <c r="AD54" i="22"/>
  <c r="R44" i="22"/>
  <c r="R48" i="22"/>
  <c r="T46" i="22"/>
  <c r="S49" i="22"/>
  <c r="T50" i="22"/>
  <c r="R33" i="22"/>
  <c r="S11" i="22"/>
  <c r="CW49" i="22"/>
  <c r="BD49" i="22"/>
  <c r="AL33" i="22"/>
  <c r="AL42" i="22"/>
  <c r="BD43" i="22"/>
  <c r="BW45" i="22"/>
  <c r="AL47" i="22"/>
  <c r="AL48" i="22"/>
  <c r="BW53" i="22"/>
  <c r="AM10" i="22"/>
  <c r="BX12" i="22"/>
  <c r="BX17" i="22"/>
  <c r="AN20" i="22"/>
  <c r="BX21" i="22"/>
  <c r="BX22" i="22"/>
  <c r="AM23" i="22"/>
  <c r="BY26" i="22"/>
  <c r="BX27" i="22"/>
  <c r="BX30" i="22"/>
  <c r="BX31" i="22"/>
  <c r="BY31" i="22"/>
  <c r="AM35" i="22"/>
  <c r="BY35" i="22"/>
  <c r="BX38" i="22"/>
  <c r="AM39" i="22"/>
  <c r="BY39" i="22"/>
  <c r="BX43" i="22"/>
  <c r="BY44" i="22"/>
  <c r="AM48" i="22"/>
  <c r="BY48" i="22"/>
  <c r="BY54" i="22"/>
  <c r="AB24" i="22"/>
  <c r="AN29" i="22"/>
  <c r="R47" i="22"/>
  <c r="S47" i="22"/>
  <c r="S48" i="22"/>
  <c r="S43" i="22"/>
  <c r="S44" i="22"/>
  <c r="T7" i="22"/>
  <c r="S39" i="22"/>
  <c r="R27" i="22"/>
  <c r="S24" i="22"/>
  <c r="AL7" i="22"/>
  <c r="CJ24" i="22"/>
  <c r="AM24" i="22"/>
  <c r="CK33" i="22"/>
  <c r="AN33" i="22"/>
  <c r="CJ7" i="22"/>
  <c r="AM7" i="22"/>
  <c r="DH19" i="22"/>
  <c r="BC19" i="22"/>
  <c r="DI38" i="22"/>
  <c r="BD38" i="22"/>
  <c r="BC39" i="22"/>
  <c r="BX54" i="22"/>
  <c r="AN18" i="22"/>
  <c r="CK16" i="22"/>
  <c r="BU10" i="22"/>
  <c r="AL40" i="22"/>
  <c r="CK53" i="22"/>
  <c r="BC12" i="22"/>
  <c r="BX25" i="22"/>
  <c r="BX16" i="22"/>
  <c r="CJ22" i="22"/>
  <c r="BX20" i="22"/>
  <c r="CJ54" i="22"/>
  <c r="CI27" i="22"/>
  <c r="AD31" i="22"/>
  <c r="AN26" i="22"/>
  <c r="AM25" i="22"/>
  <c r="AM20" i="22"/>
  <c r="T53" i="22"/>
  <c r="T44" i="22"/>
  <c r="S29" i="22"/>
  <c r="S13" i="22"/>
  <c r="R36" i="22"/>
  <c r="AD7" i="22"/>
  <c r="AM46" i="22"/>
  <c r="AM42" i="22"/>
  <c r="AM30" i="22"/>
  <c r="CG19" i="22"/>
  <c r="AM16" i="22"/>
  <c r="CJ8" i="22"/>
  <c r="AB42" i="22"/>
  <c r="AC47" i="22"/>
  <c r="AL50" i="22"/>
  <c r="BU33" i="22"/>
  <c r="CK31" i="22"/>
  <c r="CJ44" i="22"/>
  <c r="AD50" i="22"/>
  <c r="AC34" i="22"/>
  <c r="BW17" i="22"/>
  <c r="CK7" i="22"/>
  <c r="BW9" i="22"/>
  <c r="AC55" i="22"/>
  <c r="AC42" i="22"/>
  <c r="AD26" i="22"/>
  <c r="CI18" i="22"/>
  <c r="BY55" i="22"/>
  <c r="AM38" i="22"/>
  <c r="H33" i="22"/>
  <c r="BC55" i="22"/>
  <c r="BD35" i="22"/>
  <c r="AB48" i="22"/>
  <c r="BD23" i="22"/>
  <c r="AM47" i="22"/>
  <c r="AD44" i="22"/>
  <c r="BD55" i="22"/>
  <c r="AM21" i="22"/>
  <c r="R39" i="22"/>
  <c r="AN31" i="22"/>
  <c r="AN39" i="22"/>
  <c r="AC31" i="22"/>
  <c r="S17" i="22"/>
  <c r="R12" i="22"/>
  <c r="S9" i="22"/>
  <c r="R28" i="22"/>
  <c r="S21" i="22"/>
  <c r="S32" i="22"/>
  <c r="BD31" i="22"/>
  <c r="AB39" i="22"/>
  <c r="R43" i="22"/>
  <c r="AD39" i="22"/>
  <c r="R14" i="22"/>
  <c r="AC25" i="22"/>
  <c r="T47" i="22"/>
  <c r="S53" i="22"/>
  <c r="AM31" i="22"/>
  <c r="R51" i="22"/>
  <c r="BD47" i="22"/>
  <c r="BD28" i="22"/>
  <c r="S50" i="22"/>
  <c r="S46" i="22"/>
  <c r="BX45" i="22"/>
  <c r="AC41" i="22"/>
  <c r="BY36" i="22"/>
  <c r="BX28" i="22"/>
  <c r="AC13" i="22"/>
  <c r="BU40" i="22"/>
  <c r="AC29" i="22"/>
  <c r="AC35" i="22"/>
  <c r="R22" i="22"/>
  <c r="S25" i="22"/>
  <c r="R21" i="22"/>
  <c r="BD46" i="22"/>
  <c r="BC21" i="22"/>
  <c r="AC38" i="22"/>
  <c r="AC30" i="22"/>
  <c r="AC26" i="22"/>
  <c r="AC22" i="22"/>
  <c r="AC10" i="22"/>
  <c r="R45" i="22"/>
  <c r="R8" i="22"/>
  <c r="AD53" i="22"/>
  <c r="BX36" i="22"/>
  <c r="AC32" i="22"/>
  <c r="AC18" i="22"/>
  <c r="BU31" i="22"/>
  <c r="AM34" i="22"/>
  <c r="AM22" i="22"/>
  <c r="AC17" i="22"/>
  <c r="T48" i="22"/>
  <c r="AM17" i="22"/>
  <c r="BC46" i="22"/>
  <c r="S45" i="22"/>
  <c r="AD29" i="22"/>
  <c r="AD25" i="22"/>
  <c r="AD9" i="22"/>
  <c r="BX48" i="22"/>
  <c r="AC44" i="22"/>
  <c r="AC40" i="22"/>
  <c r="BX11" i="22"/>
  <c r="BX49" i="22"/>
  <c r="R25" i="22"/>
  <c r="BD7" i="22"/>
  <c r="BB19" i="22"/>
  <c r="BC9" i="22"/>
  <c r="AB43" i="22"/>
  <c r="AB17" i="22"/>
  <c r="AB12" i="22"/>
  <c r="BX50" i="22"/>
  <c r="CI47" i="22"/>
  <c r="CI38" i="22"/>
  <c r="AM50" i="22"/>
  <c r="AC50" i="22"/>
  <c r="BD37" i="22"/>
  <c r="AB37" i="22"/>
  <c r="BU28" i="22"/>
  <c r="AN36" i="22"/>
  <c r="AM40" i="22"/>
  <c r="AL15" i="22"/>
  <c r="BD44" i="22"/>
  <c r="BD34" i="22"/>
  <c r="BC26" i="22"/>
  <c r="BC17" i="22"/>
  <c r="BD8" i="22"/>
  <c r="BU49" i="22"/>
  <c r="BW40" i="22"/>
  <c r="CK28" i="22"/>
  <c r="AC28" i="22"/>
  <c r="AL46" i="22"/>
  <c r="BB7" i="22"/>
  <c r="BD9" i="22"/>
  <c r="AM32" i="22"/>
  <c r="R42" i="22"/>
  <c r="AD48" i="22"/>
  <c r="AM44" i="22"/>
  <c r="AC54" i="22"/>
  <c r="R46" i="22"/>
  <c r="S26" i="22"/>
  <c r="BC43" i="22"/>
  <c r="BB34" i="22"/>
  <c r="BD25" i="22"/>
  <c r="BC16" i="22"/>
  <c r="AC7" i="22"/>
  <c r="AD47" i="22"/>
  <c r="AD43" i="22"/>
  <c r="AB49" i="22"/>
  <c r="AB21" i="22"/>
  <c r="BY46" i="22"/>
  <c r="CK49" i="22"/>
  <c r="AL45" i="22"/>
  <c r="H22" i="22"/>
  <c r="AC46" i="22"/>
  <c r="AM12" i="22"/>
  <c r="AC12" i="22"/>
  <c r="AM18" i="22"/>
  <c r="AL34" i="22"/>
  <c r="AC49" i="22"/>
  <c r="AC36" i="22"/>
  <c r="AN54" i="22"/>
  <c r="AN9" i="22"/>
  <c r="BD53" i="22"/>
  <c r="BD40" i="22"/>
  <c r="BC33" i="22"/>
  <c r="BD24" i="22"/>
  <c r="BC14" i="22"/>
  <c r="BB13" i="22"/>
  <c r="AB40" i="22"/>
  <c r="AB33" i="22"/>
  <c r="BX55" i="22"/>
  <c r="BY37" i="22"/>
  <c r="BY33" i="22"/>
  <c r="BX24" i="22"/>
  <c r="BW55" i="22"/>
  <c r="CI14" i="22"/>
  <c r="CJ25" i="22"/>
  <c r="AM28" i="22"/>
  <c r="BD29" i="22"/>
  <c r="AB45" i="22"/>
  <c r="BY40" i="22"/>
  <c r="BX32" i="22"/>
  <c r="BX23" i="22"/>
  <c r="BW35" i="22"/>
  <c r="BB29" i="22"/>
  <c r="BX40" i="22"/>
  <c r="CJ21" i="22"/>
  <c r="AL11" i="22"/>
  <c r="AC48" i="22"/>
  <c r="AC11" i="22"/>
  <c r="R49" i="22"/>
  <c r="AN44" i="22"/>
  <c r="R50" i="22"/>
  <c r="S22" i="22"/>
  <c r="AN7" i="22"/>
  <c r="BC50" i="22"/>
  <c r="BC32" i="22"/>
  <c r="BC24" i="22"/>
  <c r="BC13" i="22"/>
  <c r="BB24" i="22"/>
  <c r="AB14" i="22"/>
  <c r="AB10" i="22"/>
  <c r="BX33" i="22"/>
  <c r="AN23" i="22"/>
  <c r="BX19" i="22"/>
  <c r="BX14" i="22"/>
  <c r="AN8" i="22"/>
  <c r="BW46" i="22"/>
  <c r="BV39" i="22"/>
  <c r="BW20" i="22"/>
  <c r="CI36" i="22"/>
  <c r="CJ33" i="22"/>
  <c r="R35" i="22"/>
  <c r="BC45" i="22"/>
  <c r="AB53" i="22"/>
  <c r="BW29" i="22"/>
  <c r="CI16" i="22"/>
  <c r="CI12" i="22"/>
  <c r="CK24" i="22"/>
  <c r="T23" i="22"/>
  <c r="BW50" i="22"/>
  <c r="BW36" i="22"/>
  <c r="BU19" i="22"/>
  <c r="CJ40" i="22"/>
  <c r="CI35" i="22"/>
  <c r="CJ32" i="22"/>
  <c r="CK18" i="22"/>
  <c r="H27" i="22"/>
  <c r="T42" i="22"/>
  <c r="BD50" i="22"/>
  <c r="AD40" i="22"/>
  <c r="AD32" i="22"/>
  <c r="AB50" i="22"/>
  <c r="AB22" i="22"/>
  <c r="BY47" i="22"/>
  <c r="BW18" i="22"/>
  <c r="CK46" i="22"/>
  <c r="CI40" i="22"/>
  <c r="CK37" i="22"/>
  <c r="CI32" i="22"/>
  <c r="CK29" i="22"/>
  <c r="CI22" i="22"/>
  <c r="CI13" i="22"/>
  <c r="CI9" i="22"/>
  <c r="BC37" i="22"/>
  <c r="BB16" i="22"/>
  <c r="BX10" i="22"/>
  <c r="CJ37" i="22"/>
  <c r="CJ29" i="22"/>
  <c r="CK25" i="22"/>
  <c r="CJ19" i="22"/>
  <c r="BC36" i="22"/>
  <c r="BC30" i="22"/>
  <c r="AD35" i="22"/>
  <c r="BW24" i="22"/>
  <c r="BC7" i="22"/>
  <c r="BD42" i="22"/>
  <c r="BB36" i="22"/>
  <c r="BX46" i="22"/>
  <c r="BX42" i="22"/>
  <c r="BX29" i="22"/>
  <c r="CF36" i="22"/>
  <c r="CK34" i="22"/>
  <c r="BT53" i="22"/>
  <c r="DS53" i="22"/>
  <c r="BT32" i="22"/>
  <c r="DS32" i="22"/>
  <c r="BT24" i="22"/>
  <c r="DS24" i="22"/>
  <c r="CH50" i="22"/>
  <c r="EG50" i="22"/>
  <c r="CG45" i="22"/>
  <c r="EF45" i="22"/>
  <c r="CG40" i="22"/>
  <c r="EF40" i="22"/>
  <c r="CF39" i="22"/>
  <c r="EE39" i="22"/>
  <c r="CG31" i="22"/>
  <c r="EF31" i="22"/>
  <c r="CG27" i="22"/>
  <c r="EF27" i="22"/>
  <c r="CF20" i="22"/>
  <c r="EE20" i="22"/>
  <c r="CH16" i="22"/>
  <c r="EG16" i="22"/>
  <c r="CF15" i="22"/>
  <c r="EE15" i="22"/>
  <c r="CT9" i="22"/>
  <c r="CR13" i="22"/>
  <c r="CT16" i="22"/>
  <c r="CS19" i="22"/>
  <c r="CS22" i="22"/>
  <c r="CR42" i="22"/>
  <c r="CT44" i="22"/>
  <c r="CS47" i="22"/>
  <c r="CR50" i="22"/>
  <c r="BT45" i="22"/>
  <c r="DS45" i="22"/>
  <c r="BT39" i="22"/>
  <c r="DS39" i="22"/>
  <c r="BT16" i="22"/>
  <c r="DS16" i="22"/>
  <c r="BT9" i="22"/>
  <c r="DS9" i="22"/>
  <c r="CH53" i="22"/>
  <c r="EG53" i="22"/>
  <c r="CG50" i="22"/>
  <c r="EF50" i="22"/>
  <c r="CF40" i="22"/>
  <c r="CG36" i="22"/>
  <c r="EF36" i="22"/>
  <c r="CF35" i="22"/>
  <c r="EE35" i="22"/>
  <c r="CG32" i="22"/>
  <c r="CF27" i="22"/>
  <c r="EE27" i="22"/>
  <c r="CG21" i="22"/>
  <c r="EF21" i="22"/>
  <c r="CG16" i="22"/>
  <c r="EF16" i="22"/>
  <c r="CG12" i="22"/>
  <c r="EF12" i="22"/>
  <c r="CG8" i="22"/>
  <c r="EF8" i="22"/>
  <c r="CR7" i="22"/>
  <c r="CR10" i="22"/>
  <c r="CS13" i="22"/>
  <c r="CR17" i="22"/>
  <c r="CT19" i="22"/>
  <c r="CT22" i="22"/>
  <c r="CR27" i="22"/>
  <c r="CS33" i="22"/>
  <c r="CR36" i="22"/>
  <c r="CS50" i="22"/>
  <c r="CS54" i="22"/>
  <c r="CT26" i="22"/>
  <c r="BT15" i="22"/>
  <c r="DS15" i="22"/>
  <c r="BT8" i="22"/>
  <c r="DS8" i="22"/>
  <c r="CG46" i="22"/>
  <c r="EF46" i="22"/>
  <c r="CH37" i="22"/>
  <c r="EG37" i="22"/>
  <c r="CH33" i="22"/>
  <c r="EG33" i="22"/>
  <c r="CF16" i="22"/>
  <c r="EE16" i="22"/>
  <c r="CF12" i="22"/>
  <c r="EE12" i="22"/>
  <c r="CS7" i="22"/>
  <c r="CS10" i="22"/>
  <c r="CR14" i="22"/>
  <c r="CS17" i="22"/>
  <c r="CR20" i="22"/>
  <c r="CR24" i="22"/>
  <c r="CS27" i="22"/>
  <c r="CR31" i="22"/>
  <c r="CS36" i="22"/>
  <c r="CR39" i="22"/>
  <c r="CT42" i="22"/>
  <c r="CS45" i="22"/>
  <c r="CR48" i="22"/>
  <c r="CT50" i="22"/>
  <c r="CT54" i="22"/>
  <c r="CT12" i="22"/>
  <c r="I26" i="22"/>
  <c r="BV49" i="22"/>
  <c r="BT30" i="22"/>
  <c r="DS30" i="22"/>
  <c r="BT20" i="22"/>
  <c r="DS20" i="22"/>
  <c r="CF53" i="22"/>
  <c r="EE53" i="22"/>
  <c r="CG42" i="22"/>
  <c r="EF42" i="22"/>
  <c r="CG33" i="22"/>
  <c r="EF33" i="22"/>
  <c r="CF32" i="22"/>
  <c r="EE32" i="22"/>
  <c r="CG24" i="22"/>
  <c r="EF24" i="22"/>
  <c r="CG22" i="22"/>
  <c r="EF22" i="22"/>
  <c r="CG9" i="22"/>
  <c r="EF9" i="22"/>
  <c r="CT10" i="22"/>
  <c r="CS24" i="22"/>
  <c r="CR28" i="22"/>
  <c r="CS31" i="22"/>
  <c r="CR34" i="22"/>
  <c r="CS39" i="22"/>
  <c r="CR43" i="22"/>
  <c r="CT45" i="22"/>
  <c r="CS48" i="22"/>
  <c r="CR55" i="22"/>
  <c r="BK29" i="22"/>
  <c r="BV42" i="22"/>
  <c r="BT36" i="22"/>
  <c r="DS36" i="22"/>
  <c r="CG54" i="22"/>
  <c r="EF54" i="22"/>
  <c r="CH48" i="22"/>
  <c r="CG47" i="22"/>
  <c r="EF47" i="22"/>
  <c r="CH38" i="22"/>
  <c r="EG38" i="22"/>
  <c r="CG29" i="22"/>
  <c r="EF29" i="22"/>
  <c r="CF24" i="22"/>
  <c r="CH18" i="22"/>
  <c r="EG18" i="22"/>
  <c r="CF13" i="22"/>
  <c r="EE13" i="22"/>
  <c r="CF9" i="22"/>
  <c r="EE9" i="22"/>
  <c r="CS8" i="22"/>
  <c r="CR11" i="22"/>
  <c r="CR15" i="22"/>
  <c r="CR18" i="22"/>
  <c r="CT20" i="22"/>
  <c r="CT31" i="22"/>
  <c r="CS43" i="22"/>
  <c r="CR46" i="22"/>
  <c r="CT48" i="22"/>
  <c r="CS55" i="22"/>
  <c r="BT55" i="22"/>
  <c r="DS55" i="22"/>
  <c r="BT42" i="22"/>
  <c r="DS42" i="22"/>
  <c r="BT34" i="22"/>
  <c r="DS34" i="22"/>
  <c r="CH55" i="22"/>
  <c r="EG55" i="22"/>
  <c r="CF54" i="22"/>
  <c r="EE54" i="22"/>
  <c r="CF47" i="22"/>
  <c r="EE47" i="22"/>
  <c r="CH34" i="22"/>
  <c r="EG34" i="22"/>
  <c r="CH30" i="22"/>
  <c r="EG30" i="22"/>
  <c r="CF29" i="22"/>
  <c r="EE29" i="22"/>
  <c r="CH25" i="22"/>
  <c r="EG25" i="22"/>
  <c r="CG10" i="22"/>
  <c r="EF10" i="22"/>
  <c r="CT8" i="22"/>
  <c r="CS11" i="22"/>
  <c r="CS18" i="22"/>
  <c r="CR21" i="22"/>
  <c r="CS25" i="22"/>
  <c r="CR29" i="22"/>
  <c r="CR32" i="22"/>
  <c r="CS37" i="22"/>
  <c r="CR40" i="22"/>
  <c r="CR53" i="22"/>
  <c r="CT55" i="22"/>
  <c r="CT24" i="22"/>
  <c r="BT48" i="22"/>
  <c r="DS48" i="22"/>
  <c r="BT28" i="22"/>
  <c r="DS28" i="22"/>
  <c r="BT26" i="22"/>
  <c r="DS26" i="22"/>
  <c r="BT18" i="22"/>
  <c r="DS18" i="22"/>
  <c r="CH49" i="22"/>
  <c r="EG49" i="22"/>
  <c r="CG48" i="22"/>
  <c r="EF48" i="22"/>
  <c r="CG25" i="22"/>
  <c r="EF25" i="22"/>
  <c r="CF18" i="22"/>
  <c r="EE18" i="22"/>
  <c r="CR9" i="22"/>
  <c r="CR12" i="22"/>
  <c r="CR16" i="22"/>
  <c r="CT18" i="22"/>
  <c r="CS21" i="22"/>
  <c r="CT25" i="22"/>
  <c r="CS29" i="22"/>
  <c r="CS32" i="22"/>
  <c r="CR35" i="22"/>
  <c r="CT37" i="22"/>
  <c r="CS40" i="22"/>
  <c r="CR44" i="22"/>
  <c r="CT46" i="22"/>
  <c r="CS49" i="22"/>
  <c r="CS53" i="22"/>
  <c r="BV53" i="22"/>
  <c r="BT40" i="22"/>
  <c r="DS40" i="22"/>
  <c r="BT25" i="22"/>
  <c r="DS25" i="22"/>
  <c r="BT12" i="22"/>
  <c r="DS12" i="22"/>
  <c r="CF55" i="22"/>
  <c r="EE55" i="22"/>
  <c r="CF48" i="22"/>
  <c r="EE48" i="22"/>
  <c r="CH45" i="22"/>
  <c r="EG45" i="22"/>
  <c r="CS12" i="22"/>
  <c r="CR30" i="22"/>
  <c r="CT32" i="22"/>
  <c r="CS35" i="22"/>
  <c r="CR38" i="22"/>
  <c r="CT40" i="22"/>
  <c r="CS44" i="22"/>
  <c r="CR47" i="22"/>
  <c r="CT49" i="22"/>
  <c r="CT53" i="22"/>
  <c r="I11" i="22"/>
  <c r="I23" i="22"/>
  <c r="BK7" i="22"/>
  <c r="AB54" i="22"/>
  <c r="BL31" i="22"/>
  <c r="BM29" i="22"/>
  <c r="BL26" i="22"/>
  <c r="BU21" i="22"/>
  <c r="BL16" i="22"/>
  <c r="BM12" i="22"/>
  <c r="BM7" i="22"/>
  <c r="AM49" i="22"/>
  <c r="AN47" i="22"/>
  <c r="AL17" i="22"/>
  <c r="I32" i="22"/>
  <c r="BM42" i="22"/>
  <c r="BL37" i="22"/>
  <c r="BM34" i="22"/>
  <c r="BL33" i="22"/>
  <c r="BL30" i="22"/>
  <c r="BU11" i="22"/>
  <c r="BY9" i="22"/>
  <c r="T31" i="22"/>
  <c r="T19" i="22"/>
  <c r="T11" i="22"/>
  <c r="AC53" i="22"/>
  <c r="BM54" i="22"/>
  <c r="BV48" i="22"/>
  <c r="BL46" i="22"/>
  <c r="BV44" i="22"/>
  <c r="BU29" i="22"/>
  <c r="BL24" i="22"/>
  <c r="BU55" i="22"/>
  <c r="BM47" i="22"/>
  <c r="BV43" i="22"/>
  <c r="BV40" i="22"/>
  <c r="BV37" i="22"/>
  <c r="BV33" i="22"/>
  <c r="BL27" i="22"/>
  <c r="BV22" i="22"/>
  <c r="BV19" i="22"/>
  <c r="BL10" i="22"/>
  <c r="BV10" i="22"/>
  <c r="F51" i="54"/>
  <c r="DB51" i="22" s="1"/>
  <c r="D51" i="54"/>
  <c r="CZ51" i="22" s="1"/>
  <c r="DQ51" i="22" s="1"/>
  <c r="B51" i="54"/>
  <c r="CX51" i="22" s="1"/>
  <c r="DP51" i="22" s="1"/>
  <c r="DB23" i="22"/>
  <c r="DI23" i="22" s="1"/>
  <c r="L42" i="10"/>
  <c r="M42" i="10"/>
  <c r="L36" i="10"/>
  <c r="M36" i="10"/>
  <c r="M46" i="10"/>
  <c r="L46" i="10"/>
  <c r="DH47" i="22"/>
  <c r="BC47" i="22"/>
  <c r="DH20" i="22"/>
  <c r="BC20" i="22"/>
  <c r="DH18" i="22"/>
  <c r="BC18" i="22"/>
  <c r="BT17" i="22"/>
  <c r="BK17" i="22"/>
  <c r="DI10" i="22"/>
  <c r="BD10" i="22"/>
  <c r="DH8" i="22"/>
  <c r="BC8" i="22"/>
  <c r="CJ36" i="22"/>
  <c r="AM36" i="22"/>
  <c r="DA23" i="22"/>
  <c r="D23" i="54"/>
  <c r="CZ23" i="22" s="1"/>
  <c r="DQ23" i="22" s="1"/>
  <c r="CS15" i="22"/>
  <c r="CG15" i="22"/>
  <c r="CQ23" i="22"/>
  <c r="G52" i="53"/>
  <c r="CQ52" i="22" s="1"/>
  <c r="DH25" i="22"/>
  <c r="BC25" i="22"/>
  <c r="D22" i="48"/>
  <c r="BG23" i="22" s="1"/>
  <c r="DT23" i="22" s="1"/>
  <c r="BH23" i="22"/>
  <c r="R15" i="22"/>
  <c r="AL9" i="22"/>
  <c r="AM45" i="22"/>
  <c r="R38" i="22"/>
  <c r="S12" i="22"/>
  <c r="M11" i="10"/>
  <c r="K38" i="31"/>
  <c r="P38" i="31"/>
  <c r="AA38" i="31" s="1"/>
  <c r="BD17" i="22"/>
  <c r="DG17" i="22"/>
  <c r="BB17" i="22"/>
  <c r="BK12" i="22"/>
  <c r="DG12" i="22"/>
  <c r="BB12" i="22"/>
  <c r="BK9" i="22"/>
  <c r="DG9" i="22"/>
  <c r="BB9" i="22"/>
  <c r="BY25" i="22"/>
  <c r="F23" i="53"/>
  <c r="BM55" i="22"/>
  <c r="BV55" i="22"/>
  <c r="DI48" i="22"/>
  <c r="BD48" i="22"/>
  <c r="DH29" i="22"/>
  <c r="BL29" i="22"/>
  <c r="BC29" i="22"/>
  <c r="CG37" i="22"/>
  <c r="BU37" i="22"/>
  <c r="CI29" i="22"/>
  <c r="AL29" i="22"/>
  <c r="CF14" i="22"/>
  <c r="BW14" i="22"/>
  <c r="B41" i="54"/>
  <c r="CX41" i="22" s="1"/>
  <c r="DP41" i="22" s="1"/>
  <c r="CY41" i="22"/>
  <c r="D23" i="50"/>
  <c r="CB23" i="22" s="1"/>
  <c r="CJ23" i="22" s="1"/>
  <c r="CC23" i="22"/>
  <c r="CW54" i="22"/>
  <c r="BD54" i="22"/>
  <c r="CV48" i="22"/>
  <c r="BC48" i="22"/>
  <c r="F40" i="43"/>
  <c r="AT41" i="22" s="1"/>
  <c r="BD41" i="22" s="1"/>
  <c r="AU41" i="22"/>
  <c r="CU38" i="22"/>
  <c r="BB38" i="22"/>
  <c r="CV31" i="22"/>
  <c r="BC31" i="22"/>
  <c r="CV27" i="22"/>
  <c r="BC27" i="22"/>
  <c r="CU26" i="22"/>
  <c r="BB26" i="22"/>
  <c r="CW20" i="22"/>
  <c r="BD20" i="22"/>
  <c r="CU18" i="22"/>
  <c r="BB18" i="22"/>
  <c r="CV15" i="22"/>
  <c r="BC15" i="22"/>
  <c r="CU14" i="22"/>
  <c r="BB14" i="22"/>
  <c r="CV10" i="22"/>
  <c r="BC10" i="22"/>
  <c r="J71" i="20"/>
  <c r="I24" i="22"/>
  <c r="W37" i="10"/>
  <c r="W25" i="10"/>
  <c r="P25" i="10" s="1"/>
  <c r="I21" i="22"/>
  <c r="S35" i="22"/>
  <c r="I22" i="22"/>
  <c r="AM27" i="22"/>
  <c r="AM43" i="22"/>
  <c r="AC45" i="22"/>
  <c r="H49" i="31"/>
  <c r="AB49" i="31" s="1"/>
  <c r="J7" i="22"/>
  <c r="L19" i="10"/>
  <c r="W45" i="10"/>
  <c r="X45" i="10" s="1"/>
  <c r="Y45" i="10" s="1"/>
  <c r="Z45" i="10" s="1"/>
  <c r="AA45" i="10" s="1"/>
  <c r="AB45" i="10" s="1"/>
  <c r="AC45" i="10" s="1"/>
  <c r="T29" i="22"/>
  <c r="R54" i="22"/>
  <c r="N48" i="31"/>
  <c r="Y48" i="31" s="1"/>
  <c r="I33" i="10"/>
  <c r="I37" i="10"/>
  <c r="L37" i="10" s="1"/>
  <c r="X30" i="10"/>
  <c r="X20" i="10"/>
  <c r="Y20" i="10" s="1"/>
  <c r="Z20" i="10" s="1"/>
  <c r="AA20" i="10" s="1"/>
  <c r="AB20" i="10" s="1"/>
  <c r="AC20" i="10" s="1"/>
  <c r="Q20" i="10" s="1"/>
  <c r="W18" i="10"/>
  <c r="X23" i="10"/>
  <c r="Y23" i="10" s="1"/>
  <c r="L99" i="20"/>
  <c r="H99" i="20"/>
  <c r="D99" i="20"/>
  <c r="F99" i="20"/>
  <c r="T39" i="22"/>
  <c r="T37" i="22"/>
  <c r="N39" i="10"/>
  <c r="O49" i="10"/>
  <c r="O89" i="20"/>
  <c r="O100" i="20" s="1"/>
  <c r="Q23" i="22"/>
  <c r="AL55" i="22"/>
  <c r="AL24" i="22"/>
  <c r="AL20" i="22"/>
  <c r="AL16" i="22"/>
  <c r="BK53" i="22"/>
  <c r="DG53" i="22"/>
  <c r="BB53" i="22"/>
  <c r="BK48" i="22"/>
  <c r="DG48" i="22"/>
  <c r="BB48" i="22"/>
  <c r="BK44" i="22"/>
  <c r="DG44" i="22"/>
  <c r="BK40" i="22"/>
  <c r="DG40" i="22"/>
  <c r="BB40" i="22"/>
  <c r="BD36" i="22"/>
  <c r="DG33" i="22"/>
  <c r="BB33" i="22"/>
  <c r="BK27" i="22"/>
  <c r="DG27" i="22"/>
  <c r="BB27" i="22"/>
  <c r="AB38" i="22"/>
  <c r="BX8" i="22"/>
  <c r="D50" i="46"/>
  <c r="AX51" i="22" s="1"/>
  <c r="E51" i="46"/>
  <c r="AY52" i="22" s="1"/>
  <c r="AY51" i="22"/>
  <c r="BV50" i="22"/>
  <c r="BC49" i="22"/>
  <c r="DH49" i="22"/>
  <c r="BC42" i="22"/>
  <c r="DH42" i="22"/>
  <c r="DH34" i="22"/>
  <c r="BC34" i="22"/>
  <c r="BD33" i="22"/>
  <c r="DI33" i="22"/>
  <c r="BW32" i="22"/>
  <c r="AB32" i="22"/>
  <c r="DI30" i="22"/>
  <c r="BD30" i="22"/>
  <c r="BW12" i="22"/>
  <c r="AL12" i="22"/>
  <c r="BU15" i="22"/>
  <c r="DH40" i="22"/>
  <c r="BL40" i="22"/>
  <c r="BC40" i="22"/>
  <c r="DI39" i="22"/>
  <c r="BD39" i="22"/>
  <c r="BL36" i="22"/>
  <c r="BU36" i="22"/>
  <c r="DH22" i="22"/>
  <c r="BC22" i="22"/>
  <c r="W16" i="10"/>
  <c r="P16" i="10" s="1"/>
  <c r="S27" i="22"/>
  <c r="S30" i="22"/>
  <c r="AC43" i="22"/>
  <c r="AN45" i="22"/>
  <c r="AN46" i="22"/>
  <c r="AN48" i="22"/>
  <c r="W42" i="10"/>
  <c r="R9" i="22"/>
  <c r="S10" i="22"/>
  <c r="S37" i="22"/>
  <c r="F40" i="23"/>
  <c r="F41" i="22" s="1"/>
  <c r="J41" i="22" s="1"/>
  <c r="O39" i="10"/>
  <c r="W48" i="10"/>
  <c r="X48" i="10" s="1"/>
  <c r="Y48" i="10" s="1"/>
  <c r="Z48" i="10" s="1"/>
  <c r="AA48" i="10" s="1"/>
  <c r="AB48" i="10" s="1"/>
  <c r="AC48" i="10" s="1"/>
  <c r="AD48" i="10" s="1"/>
  <c r="AL38" i="22"/>
  <c r="C51" i="32"/>
  <c r="R39" i="42"/>
  <c r="X39" i="31"/>
  <c r="N48" i="40"/>
  <c r="X48" i="40" s="1"/>
  <c r="BD45" i="22"/>
  <c r="BJ41" i="22"/>
  <c r="BC54" i="22"/>
  <c r="DH54" i="22"/>
  <c r="DH44" i="22"/>
  <c r="BL44" i="22"/>
  <c r="BC44" i="22"/>
  <c r="BV35" i="22"/>
  <c r="BM35" i="22"/>
  <c r="CH54" i="22"/>
  <c r="BV54" i="22"/>
  <c r="BT43" i="22"/>
  <c r="CF43" i="22"/>
  <c r="CS34" i="22"/>
  <c r="CG34" i="22"/>
  <c r="CJ34" i="22"/>
  <c r="CS38" i="22"/>
  <c r="CJ38" i="22"/>
  <c r="M20" i="40"/>
  <c r="R20" i="40"/>
  <c r="BD27" i="22"/>
  <c r="BB47" i="22"/>
  <c r="DG47" i="22"/>
  <c r="BK39" i="22"/>
  <c r="DG39" i="22"/>
  <c r="BD11" i="22"/>
  <c r="DI11" i="22"/>
  <c r="BK8" i="22"/>
  <c r="DG8" i="22"/>
  <c r="AB9" i="22"/>
  <c r="BY42" i="22"/>
  <c r="BX15" i="22"/>
  <c r="B41" i="53"/>
  <c r="CL41" i="22" s="1"/>
  <c r="CU41" i="22" s="1"/>
  <c r="BL55" i="22"/>
  <c r="BL47" i="22"/>
  <c r="BL34" i="22"/>
  <c r="BD32" i="22"/>
  <c r="DI32" i="22"/>
  <c r="BU27" i="22"/>
  <c r="BD26" i="22"/>
  <c r="DI26" i="22"/>
  <c r="BL25" i="22"/>
  <c r="BW22" i="22"/>
  <c r="BL20" i="22"/>
  <c r="BM17" i="22"/>
  <c r="BD16" i="22"/>
  <c r="DI16" i="22"/>
  <c r="BW13" i="22"/>
  <c r="CK48" i="22"/>
  <c r="CJ47" i="22"/>
  <c r="CG28" i="22"/>
  <c r="B23" i="54"/>
  <c r="CX23" i="22" s="1"/>
  <c r="DP23" i="22" s="1"/>
  <c r="D41" i="54"/>
  <c r="CZ41" i="22" s="1"/>
  <c r="DQ41" i="22" s="1"/>
  <c r="DA41" i="22"/>
  <c r="M51" i="10"/>
  <c r="BB46" i="22"/>
  <c r="DG46" i="22"/>
  <c r="BK38" i="22"/>
  <c r="DG38" i="22"/>
  <c r="BB35" i="22"/>
  <c r="DG35" i="22"/>
  <c r="BB28" i="22"/>
  <c r="DG28" i="22"/>
  <c r="BK25" i="22"/>
  <c r="DG25" i="22"/>
  <c r="BD13" i="22"/>
  <c r="DI13" i="22"/>
  <c r="BK11" i="22"/>
  <c r="DG11" i="22"/>
  <c r="T49" i="22"/>
  <c r="T36" i="22"/>
  <c r="T34" i="22"/>
  <c r="T28" i="22"/>
  <c r="T22" i="22"/>
  <c r="T16" i="22"/>
  <c r="T12" i="22"/>
  <c r="T10" i="22"/>
  <c r="T8" i="22"/>
  <c r="AB27" i="22"/>
  <c r="AD49" i="22"/>
  <c r="BY34" i="22"/>
  <c r="BY10" i="22"/>
  <c r="AC9" i="22"/>
  <c r="BW43" i="22"/>
  <c r="AL41" i="22"/>
  <c r="BV38" i="22"/>
  <c r="BW33" i="22"/>
  <c r="BV32" i="22"/>
  <c r="BL28" i="22"/>
  <c r="DH28" i="22"/>
  <c r="BT22" i="22"/>
  <c r="BD22" i="22"/>
  <c r="DI22" i="22"/>
  <c r="BW21" i="22"/>
  <c r="BD18" i="22"/>
  <c r="DI18" i="22"/>
  <c r="BT13" i="22"/>
  <c r="BL7" i="22"/>
  <c r="G51" i="37"/>
  <c r="AK52" i="22" s="1"/>
  <c r="CI50" i="22"/>
  <c r="CF50" i="22"/>
  <c r="CG43" i="22"/>
  <c r="CF42" i="22"/>
  <c r="CG26" i="22"/>
  <c r="DB41" i="22"/>
  <c r="DR41" i="22" s="1"/>
  <c r="DC41" i="22"/>
  <c r="K38" i="40"/>
  <c r="BB37" i="22"/>
  <c r="DG37" i="22"/>
  <c r="BK30" i="22"/>
  <c r="DG30" i="22"/>
  <c r="BK24" i="22"/>
  <c r="DG24" i="22"/>
  <c r="BK13" i="22"/>
  <c r="DG13" i="22"/>
  <c r="AB36" i="22"/>
  <c r="AB29" i="22"/>
  <c r="BY50" i="22"/>
  <c r="BX47" i="22"/>
  <c r="BX34" i="22"/>
  <c r="BY32" i="22"/>
  <c r="BX18" i="22"/>
  <c r="BC53" i="22"/>
  <c r="DH53" i="22"/>
  <c r="AB51" i="22"/>
  <c r="BM43" i="22"/>
  <c r="DI43" i="22"/>
  <c r="BC38" i="22"/>
  <c r="DH38" i="22"/>
  <c r="BW30" i="22"/>
  <c r="BV25" i="22"/>
  <c r="BT21" i="22"/>
  <c r="BV47" i="22"/>
  <c r="CF46" i="22"/>
  <c r="CK44" i="22"/>
  <c r="CH44" i="22"/>
  <c r="CJ43" i="22"/>
  <c r="CI42" i="22"/>
  <c r="CK27" i="22"/>
  <c r="CH36" i="22"/>
  <c r="L13" i="10"/>
  <c r="M13" i="10"/>
  <c r="X37" i="10"/>
  <c r="Y37" i="10" s="1"/>
  <c r="Z37" i="10" s="1"/>
  <c r="AA37" i="10" s="1"/>
  <c r="AB37" i="10" s="1"/>
  <c r="AC37" i="10" s="1"/>
  <c r="P37" i="10"/>
  <c r="Q45" i="10"/>
  <c r="AD45" i="10"/>
  <c r="X18" i="10"/>
  <c r="Y18" i="10" s="1"/>
  <c r="Z18" i="10" s="1"/>
  <c r="AA18" i="10" s="1"/>
  <c r="AB18" i="10" s="1"/>
  <c r="AC18" i="10" s="1"/>
  <c r="P18" i="10"/>
  <c r="M14" i="10"/>
  <c r="L14" i="10"/>
  <c r="M9" i="10"/>
  <c r="L9" i="10"/>
  <c r="L30" i="10"/>
  <c r="M30" i="10"/>
  <c r="P48" i="10"/>
  <c r="M12" i="10"/>
  <c r="L12" i="10"/>
  <c r="L32" i="10"/>
  <c r="M32" i="10"/>
  <c r="BK42" i="22"/>
  <c r="BB42" i="22"/>
  <c r="D50" i="33"/>
  <c r="X51" i="22" s="1"/>
  <c r="E51" i="33"/>
  <c r="Y52" i="22" s="1"/>
  <c r="Y51" i="22"/>
  <c r="AN16" i="22"/>
  <c r="T26" i="22"/>
  <c r="T40" i="22"/>
  <c r="R16" i="22"/>
  <c r="T33" i="22"/>
  <c r="T41" i="22"/>
  <c r="AD22" i="22"/>
  <c r="T35" i="22"/>
  <c r="T43" i="22"/>
  <c r="I23" i="10"/>
  <c r="L23" i="10" s="1"/>
  <c r="I48" i="10"/>
  <c r="G50" i="10"/>
  <c r="N50" i="10" s="1"/>
  <c r="W15" i="10"/>
  <c r="W12" i="10"/>
  <c r="P12" i="10" s="1"/>
  <c r="E71" i="20"/>
  <c r="H71" i="20"/>
  <c r="W6" i="10"/>
  <c r="X6" i="10" s="1"/>
  <c r="Y6" i="10" s="1"/>
  <c r="Z6" i="10" s="1"/>
  <c r="AA6" i="10" s="1"/>
  <c r="AB6" i="10" s="1"/>
  <c r="AC6" i="10" s="1"/>
  <c r="W38" i="10"/>
  <c r="X38" i="10" s="1"/>
  <c r="Y38" i="10" s="1"/>
  <c r="Z38" i="10" s="1"/>
  <c r="AA38" i="10" s="1"/>
  <c r="AB38" i="10" s="1"/>
  <c r="AC38" i="10" s="1"/>
  <c r="K71" i="20"/>
  <c r="F89" i="20"/>
  <c r="D89" i="20"/>
  <c r="M89" i="20"/>
  <c r="K99" i="20"/>
  <c r="G99" i="20"/>
  <c r="I99" i="20"/>
  <c r="X25" i="10"/>
  <c r="Y25" i="10" s="1"/>
  <c r="Z25" i="10" s="1"/>
  <c r="AA25" i="10" s="1"/>
  <c r="AB25" i="10" s="1"/>
  <c r="AC25" i="10" s="1"/>
  <c r="Q25" i="10" s="1"/>
  <c r="Z23" i="10"/>
  <c r="AA23" i="10" s="1"/>
  <c r="AB23" i="10" s="1"/>
  <c r="AC23" i="10" s="1"/>
  <c r="AD23" i="10" s="1"/>
  <c r="R23" i="10" s="1"/>
  <c r="W53" i="10"/>
  <c r="X17" i="31"/>
  <c r="R32" i="42"/>
  <c r="X32" i="31"/>
  <c r="R25" i="42"/>
  <c r="X25" i="31"/>
  <c r="R21" i="42"/>
  <c r="X21" i="31"/>
  <c r="E49" i="42"/>
  <c r="BB25" i="22"/>
  <c r="BK21" i="22"/>
  <c r="BB21" i="22"/>
  <c r="BK10" i="22"/>
  <c r="BB10" i="22"/>
  <c r="L51" i="46"/>
  <c r="K50" i="46"/>
  <c r="BY53" i="22"/>
  <c r="AN53" i="22"/>
  <c r="BX13" i="22"/>
  <c r="AM13" i="22"/>
  <c r="BT27" i="22"/>
  <c r="BW15" i="22"/>
  <c r="AB15" i="22"/>
  <c r="W49" i="10"/>
  <c r="AE18" i="39" s="1"/>
  <c r="R4" i="42"/>
  <c r="X4" i="31"/>
  <c r="BK50" i="22"/>
  <c r="BB50" i="22"/>
  <c r="BK31" i="22"/>
  <c r="BB31" i="22"/>
  <c r="BX9" i="22"/>
  <c r="AM9" i="22"/>
  <c r="CG7" i="22"/>
  <c r="BU7" i="22"/>
  <c r="BX7" i="22"/>
  <c r="CG44" i="22"/>
  <c r="BU44" i="22"/>
  <c r="BX44" i="22"/>
  <c r="AM8" i="22"/>
  <c r="AL39" i="22"/>
  <c r="M47" i="10"/>
  <c r="I17" i="22"/>
  <c r="AD16" i="22"/>
  <c r="AC33" i="22"/>
  <c r="AD36" i="22"/>
  <c r="AL43" i="22"/>
  <c r="R30" i="22"/>
  <c r="P100" i="20"/>
  <c r="G49" i="31"/>
  <c r="M18" i="10"/>
  <c r="L11" i="10"/>
  <c r="M37" i="10"/>
  <c r="S34" i="22"/>
  <c r="S40" i="22"/>
  <c r="AD10" i="22"/>
  <c r="S18" i="22"/>
  <c r="I25" i="10"/>
  <c r="P30" i="10"/>
  <c r="W13" i="10"/>
  <c r="P13" i="10" s="1"/>
  <c r="W36" i="10"/>
  <c r="P36" i="10" s="1"/>
  <c r="W32" i="10"/>
  <c r="F71" i="20"/>
  <c r="W27" i="10"/>
  <c r="P27" i="10" s="1"/>
  <c r="L89" i="20"/>
  <c r="W22" i="10"/>
  <c r="W26" i="10"/>
  <c r="I9" i="22"/>
  <c r="AN10" i="22"/>
  <c r="X28" i="31"/>
  <c r="R52" i="42"/>
  <c r="X52" i="31"/>
  <c r="R13" i="42"/>
  <c r="X13" i="31"/>
  <c r="F49" i="40"/>
  <c r="O38" i="40"/>
  <c r="Y38" i="40" s="1"/>
  <c r="B22" i="46"/>
  <c r="AV23" i="22" s="1"/>
  <c r="BB23" i="22" s="1"/>
  <c r="AW23" i="22"/>
  <c r="BY23" i="22"/>
  <c r="BY22" i="22"/>
  <c r="AN22" i="22"/>
  <c r="CM51" i="22"/>
  <c r="B51" i="53"/>
  <c r="CL51" i="22" s="1"/>
  <c r="B40" i="48"/>
  <c r="BE41" i="22" s="1"/>
  <c r="DS41" i="22" s="1"/>
  <c r="BF41" i="22"/>
  <c r="AH51" i="22"/>
  <c r="D51" i="37"/>
  <c r="AH52" i="22" s="1"/>
  <c r="W31" i="10"/>
  <c r="R30" i="42"/>
  <c r="X30" i="31"/>
  <c r="BK55" i="22"/>
  <c r="BB55" i="22"/>
  <c r="P45" i="10"/>
  <c r="P23" i="10"/>
  <c r="T18" i="22"/>
  <c r="M28" i="10"/>
  <c r="T32" i="22"/>
  <c r="S36" i="22"/>
  <c r="W51" i="10"/>
  <c r="Y30" i="10"/>
  <c r="Z30" i="10" s="1"/>
  <c r="AA30" i="10" s="1"/>
  <c r="AB30" i="10" s="1"/>
  <c r="AC30" i="10" s="1"/>
  <c r="Q30" i="10" s="1"/>
  <c r="T9" i="22"/>
  <c r="W14" i="10"/>
  <c r="W9" i="10"/>
  <c r="H12" i="22"/>
  <c r="R29" i="22"/>
  <c r="H29" i="22"/>
  <c r="R26" i="42"/>
  <c r="X26" i="31"/>
  <c r="G49" i="42"/>
  <c r="CJ55" i="22"/>
  <c r="AM55" i="22"/>
  <c r="T38" i="22"/>
  <c r="S7" i="22"/>
  <c r="T30" i="22"/>
  <c r="O21" i="10"/>
  <c r="N49" i="10"/>
  <c r="H23" i="22"/>
  <c r="AP50" i="10"/>
  <c r="R38" i="31"/>
  <c r="N99" i="20"/>
  <c r="X46" i="31"/>
  <c r="AX17" i="39"/>
  <c r="K20" i="40"/>
  <c r="K38" i="42"/>
  <c r="J49" i="42"/>
  <c r="S54" i="22"/>
  <c r="D23" i="53"/>
  <c r="CN23" i="22" s="1"/>
  <c r="BT54" i="22"/>
  <c r="BT49" i="22"/>
  <c r="CH46" i="22"/>
  <c r="BV46" i="22"/>
  <c r="BY20" i="22"/>
  <c r="T54" i="22"/>
  <c r="R53" i="22"/>
  <c r="BK16" i="22"/>
  <c r="AD24" i="22"/>
  <c r="AB18" i="22"/>
  <c r="BY45" i="22"/>
  <c r="AC39" i="22"/>
  <c r="BL48" i="22"/>
  <c r="BU48" i="22"/>
  <c r="BC23" i="22"/>
  <c r="X37" i="31"/>
  <c r="M52" i="10"/>
  <c r="J49" i="40"/>
  <c r="BK26" i="22"/>
  <c r="S23" i="22"/>
  <c r="R41" i="22"/>
  <c r="AD11" i="22"/>
  <c r="BY16" i="22"/>
  <c r="BW54" i="22"/>
  <c r="BM46" i="22"/>
  <c r="BL43" i="22"/>
  <c r="BU43" i="22"/>
  <c r="BV28" i="22"/>
  <c r="BM28" i="22"/>
  <c r="BM24" i="22"/>
  <c r="BL14" i="22"/>
  <c r="BU14" i="22"/>
  <c r="CF26" i="22"/>
  <c r="CI23" i="22"/>
  <c r="CF23" i="22"/>
  <c r="CR26" i="22"/>
  <c r="CH42" i="22"/>
  <c r="CK41" i="22"/>
  <c r="CH40" i="22"/>
  <c r="CK36" i="22"/>
  <c r="CJ31" i="22"/>
  <c r="CF28" i="22"/>
  <c r="CK26" i="22"/>
  <c r="CJ18" i="22"/>
  <c r="CG18" i="22"/>
  <c r="CJ15" i="22"/>
  <c r="E52" i="54"/>
  <c r="DA52" i="22" s="1"/>
  <c r="BW48" i="22"/>
  <c r="BW47" i="22"/>
  <c r="BW42" i="22"/>
  <c r="BM39" i="22"/>
  <c r="BL38" i="22"/>
  <c r="BL17" i="22"/>
  <c r="BL12" i="22"/>
  <c r="CI7" i="22"/>
  <c r="CJ53" i="22"/>
  <c r="CG53" i="22"/>
  <c r="CK50" i="22"/>
  <c r="CI44" i="22"/>
  <c r="CK42" i="22"/>
  <c r="CK40" i="22"/>
  <c r="CF34" i="22"/>
  <c r="CI30" i="22"/>
  <c r="CF30" i="22"/>
  <c r="AM26" i="22"/>
  <c r="CK22" i="22"/>
  <c r="CI21" i="22"/>
  <c r="CF21" i="22"/>
  <c r="CI17" i="22"/>
  <c r="CF17" i="22"/>
  <c r="CG11" i="22"/>
  <c r="CK8" i="22"/>
  <c r="CF8" i="22"/>
  <c r="CF22" i="22"/>
  <c r="C51" i="43"/>
  <c r="AQ52" i="22" s="1"/>
  <c r="CR22" i="22"/>
  <c r="BT50" i="22"/>
  <c r="BW49" i="22"/>
  <c r="BM49" i="22"/>
  <c r="BW39" i="22"/>
  <c r="BT38" i="22"/>
  <c r="BW37" i="22"/>
  <c r="BT29" i="22"/>
  <c r="BW27" i="22"/>
  <c r="AB11" i="22"/>
  <c r="AL54" i="22"/>
  <c r="CJ49" i="22"/>
  <c r="CG49" i="22"/>
  <c r="CJ39" i="22"/>
  <c r="CF38" i="22"/>
  <c r="CJ35" i="22"/>
  <c r="CK32" i="22"/>
  <c r="CH32" i="22"/>
  <c r="CI26" i="22"/>
  <c r="CH22" i="22"/>
  <c r="CK19" i="22"/>
  <c r="CH19" i="22"/>
  <c r="CJ13" i="22"/>
  <c r="CG13" i="22"/>
  <c r="CJ11" i="22"/>
  <c r="CI10" i="22"/>
  <c r="CH8" i="22"/>
  <c r="C52" i="54"/>
  <c r="CY52" i="22" s="1"/>
  <c r="G52" i="54"/>
  <c r="DC52" i="22" s="1"/>
  <c r="CF45" i="22"/>
  <c r="CF49" i="22"/>
  <c r="CR45" i="22"/>
  <c r="X13" i="10"/>
  <c r="Y13" i="10" s="1"/>
  <c r="Z13" i="10" s="1"/>
  <c r="AA13" i="10" s="1"/>
  <c r="AB13" i="10" s="1"/>
  <c r="AC13" i="10" s="1"/>
  <c r="X11" i="10"/>
  <c r="Y11" i="10" s="1"/>
  <c r="Z11" i="10" s="1"/>
  <c r="AA11" i="10" s="1"/>
  <c r="AB11" i="10" s="1"/>
  <c r="AC11" i="10" s="1"/>
  <c r="P11" i="10"/>
  <c r="X27" i="10"/>
  <c r="Y27" i="10" s="1"/>
  <c r="Z27" i="10" s="1"/>
  <c r="AA27" i="10" s="1"/>
  <c r="AB27" i="10" s="1"/>
  <c r="AC27" i="10" s="1"/>
  <c r="AD27" i="10" s="1"/>
  <c r="AE27" i="10" s="1"/>
  <c r="L10" i="10"/>
  <c r="M10" i="10"/>
  <c r="Q6" i="10"/>
  <c r="AD6" i="10"/>
  <c r="U5" i="40" s="1"/>
  <c r="F100" i="20"/>
  <c r="Q23" i="10"/>
  <c r="X12" i="10"/>
  <c r="Y12" i="10" s="1"/>
  <c r="Z12" i="10" s="1"/>
  <c r="AA12" i="10" s="1"/>
  <c r="AB12" i="10" s="1"/>
  <c r="AC12" i="10" s="1"/>
  <c r="I71" i="20"/>
  <c r="W5" i="10"/>
  <c r="I5" i="10"/>
  <c r="C71" i="20"/>
  <c r="I89" i="20"/>
  <c r="I100" i="20" s="1"/>
  <c r="E99" i="20"/>
  <c r="K89" i="20"/>
  <c r="X53" i="10"/>
  <c r="Y53" i="10" s="1"/>
  <c r="Z53" i="10" s="1"/>
  <c r="AA53" i="10" s="1"/>
  <c r="AB53" i="10" s="1"/>
  <c r="AC53" i="10" s="1"/>
  <c r="AD53" i="10" s="1"/>
  <c r="AU53" i="10" s="1"/>
  <c r="P53" i="10"/>
  <c r="I19" i="22"/>
  <c r="S19" i="22"/>
  <c r="H32" i="22"/>
  <c r="R32" i="22"/>
  <c r="BX37" i="22"/>
  <c r="AM37" i="22"/>
  <c r="BY28" i="22"/>
  <c r="AN28" i="22"/>
  <c r="AD28" i="22"/>
  <c r="BY17" i="22"/>
  <c r="AN17" i="22"/>
  <c r="BT47" i="22"/>
  <c r="BK47" i="22"/>
  <c r="BW28" i="22"/>
  <c r="AL28" i="22"/>
  <c r="B22" i="33"/>
  <c r="V23" i="22" s="1"/>
  <c r="C51" i="33"/>
  <c r="W52" i="22" s="1"/>
  <c r="BW19" i="22"/>
  <c r="AB19" i="22"/>
  <c r="AL19" i="22"/>
  <c r="BL13" i="22"/>
  <c r="BU13" i="22"/>
  <c r="BV17" i="22"/>
  <c r="CF11" i="22"/>
  <c r="BW11" i="22"/>
  <c r="BT11" i="22"/>
  <c r="I49" i="10"/>
  <c r="L49" i="10" s="1"/>
  <c r="AE22" i="39"/>
  <c r="P6" i="10"/>
  <c r="S31" i="22"/>
  <c r="J38" i="22"/>
  <c r="H21" i="22"/>
  <c r="AL26" i="22"/>
  <c r="AL30" i="22"/>
  <c r="M40" i="10"/>
  <c r="G89" i="20"/>
  <c r="L24" i="10"/>
  <c r="M24" i="10"/>
  <c r="X8" i="10"/>
  <c r="Y8" i="10" s="1"/>
  <c r="Z8" i="10" s="1"/>
  <c r="AA8" i="10" s="1"/>
  <c r="AB8" i="10" s="1"/>
  <c r="AC8" i="10" s="1"/>
  <c r="X43" i="10"/>
  <c r="Y43" i="10" s="1"/>
  <c r="Z43" i="10" s="1"/>
  <c r="AA43" i="10" s="1"/>
  <c r="AB43" i="10" s="1"/>
  <c r="AC43" i="10" s="1"/>
  <c r="W35" i="10"/>
  <c r="X32" i="10"/>
  <c r="Y32" i="10" s="1"/>
  <c r="Z32" i="10" s="1"/>
  <c r="AA32" i="10" s="1"/>
  <c r="AB32" i="10" s="1"/>
  <c r="AC32" i="10" s="1"/>
  <c r="W29" i="10"/>
  <c r="H89" i="20"/>
  <c r="H100" i="20" s="1"/>
  <c r="X22" i="10"/>
  <c r="Y22" i="10" s="1"/>
  <c r="Z22" i="10" s="1"/>
  <c r="AA22" i="10" s="1"/>
  <c r="AB22" i="10" s="1"/>
  <c r="AC22" i="10" s="1"/>
  <c r="J89" i="20"/>
  <c r="N38" i="31"/>
  <c r="Y38" i="31" s="1"/>
  <c r="O38" i="31"/>
  <c r="Z38" i="31" s="1"/>
  <c r="Q48" i="40"/>
  <c r="I49" i="40"/>
  <c r="R48" i="40"/>
  <c r="K48" i="42"/>
  <c r="AB31" i="22"/>
  <c r="R31" i="22"/>
  <c r="AB28" i="22"/>
  <c r="F50" i="33"/>
  <c r="Z51" i="22" s="1"/>
  <c r="G51" i="33"/>
  <c r="AA52" i="22" s="1"/>
  <c r="AA51" i="22"/>
  <c r="BY43" i="22"/>
  <c r="AN43" i="22"/>
  <c r="D50" i="48"/>
  <c r="BG51" i="22" s="1"/>
  <c r="DT51" i="22" s="1"/>
  <c r="BH51" i="22"/>
  <c r="AB44" i="22"/>
  <c r="AL44" i="22"/>
  <c r="BV31" i="22"/>
  <c r="BM31" i="22"/>
  <c r="BW25" i="22"/>
  <c r="AB25" i="22"/>
  <c r="AL25" i="22"/>
  <c r="BM16" i="22"/>
  <c r="BV16" i="22"/>
  <c r="BL11" i="22"/>
  <c r="BC11" i="22"/>
  <c r="AT45" i="10"/>
  <c r="R45" i="10"/>
  <c r="P49" i="31"/>
  <c r="AA49" i="31" s="1"/>
  <c r="P22" i="10"/>
  <c r="R18" i="22"/>
  <c r="F49" i="31"/>
  <c r="S33" i="22"/>
  <c r="P14" i="10"/>
  <c r="X14" i="10"/>
  <c r="Y14" i="10" s="1"/>
  <c r="Z14" i="10" s="1"/>
  <c r="AA14" i="10" s="1"/>
  <c r="AB14" i="10" s="1"/>
  <c r="AC14" i="10" s="1"/>
  <c r="H11" i="22"/>
  <c r="R11" i="22"/>
  <c r="H37" i="22"/>
  <c r="R37" i="22"/>
  <c r="D40" i="23"/>
  <c r="D41" i="22" s="1"/>
  <c r="E51" i="23"/>
  <c r="D51" i="23" s="1"/>
  <c r="E41" i="22"/>
  <c r="L20" i="31"/>
  <c r="K20" i="31"/>
  <c r="P48" i="31"/>
  <c r="AA48" i="31" s="1"/>
  <c r="I41" i="10"/>
  <c r="W41" i="10"/>
  <c r="N51" i="46"/>
  <c r="M50" i="46"/>
  <c r="AB55" i="22"/>
  <c r="R55" i="22"/>
  <c r="L29" i="10"/>
  <c r="M29" i="10"/>
  <c r="L38" i="10"/>
  <c r="M38" i="10"/>
  <c r="P19" i="10"/>
  <c r="X19" i="10"/>
  <c r="Y19" i="10" s="1"/>
  <c r="Z19" i="10" s="1"/>
  <c r="AA19" i="10" s="1"/>
  <c r="AB19" i="10" s="1"/>
  <c r="AC19" i="10" s="1"/>
  <c r="G71" i="20"/>
  <c r="X47" i="10"/>
  <c r="Y47" i="10" s="1"/>
  <c r="Z47" i="10" s="1"/>
  <c r="AA47" i="10" s="1"/>
  <c r="AB47" i="10" s="1"/>
  <c r="AC47" i="10" s="1"/>
  <c r="P47" i="10"/>
  <c r="M99" i="20"/>
  <c r="H13" i="22"/>
  <c r="R13" i="22"/>
  <c r="J45" i="22"/>
  <c r="T45" i="22"/>
  <c r="I55" i="22"/>
  <c r="S55" i="22"/>
  <c r="M20" i="42"/>
  <c r="L20" i="42"/>
  <c r="N38" i="42"/>
  <c r="O38" i="42"/>
  <c r="F49" i="42"/>
  <c r="N49" i="42" s="1"/>
  <c r="H49" i="42"/>
  <c r="BK15" i="22"/>
  <c r="BB15" i="22"/>
  <c r="BY30" i="22"/>
  <c r="AN30" i="22"/>
  <c r="BY8" i="22"/>
  <c r="AD8" i="22"/>
  <c r="BL35" i="22"/>
  <c r="BC35" i="22"/>
  <c r="BT33" i="22"/>
  <c r="BK33" i="22"/>
  <c r="BL18" i="22"/>
  <c r="BU18" i="22"/>
  <c r="BM9" i="22"/>
  <c r="BV9" i="22"/>
  <c r="CH20" i="22"/>
  <c r="BV20" i="22"/>
  <c r="CF10" i="22"/>
  <c r="BT10" i="22"/>
  <c r="BW10" i="22"/>
  <c r="D41" i="50"/>
  <c r="CB41" i="22" s="1"/>
  <c r="CC41" i="22"/>
  <c r="E52" i="50"/>
  <c r="CC52" i="22" s="1"/>
  <c r="AC23" i="22"/>
  <c r="K39" i="10"/>
  <c r="W7" i="10"/>
  <c r="I7" i="10"/>
  <c r="W24" i="10"/>
  <c r="I20" i="22"/>
  <c r="S20" i="22"/>
  <c r="R17" i="22"/>
  <c r="H17" i="22"/>
  <c r="H24" i="22"/>
  <c r="R24" i="22"/>
  <c r="J49" i="10"/>
  <c r="M49" i="10" s="1"/>
  <c r="E49" i="40"/>
  <c r="N49" i="40" s="1"/>
  <c r="X49" i="40" s="1"/>
  <c r="N38" i="40"/>
  <c r="X38" i="40" s="1"/>
  <c r="M38" i="40"/>
  <c r="L48" i="40"/>
  <c r="K48" i="40"/>
  <c r="AB34" i="22"/>
  <c r="R34" i="22"/>
  <c r="AB26" i="22"/>
  <c r="R26" i="22"/>
  <c r="AB20" i="22"/>
  <c r="R20" i="22"/>
  <c r="AB7" i="22"/>
  <c r="R7" i="22"/>
  <c r="BT35" i="22"/>
  <c r="BK35" i="22"/>
  <c r="BL32" i="22"/>
  <c r="BU32" i="22"/>
  <c r="B22" i="48"/>
  <c r="BE23" i="22" s="1"/>
  <c r="BF23" i="22"/>
  <c r="AD20" i="10"/>
  <c r="P49" i="10"/>
  <c r="K50" i="10"/>
  <c r="K21" i="10"/>
  <c r="AM19" i="22"/>
  <c r="AD55" i="22"/>
  <c r="I25" i="22"/>
  <c r="I26" i="10"/>
  <c r="X52" i="10"/>
  <c r="Y52" i="10" s="1"/>
  <c r="Z52" i="10" s="1"/>
  <c r="AA52" i="10" s="1"/>
  <c r="AB52" i="10" s="1"/>
  <c r="AC52" i="10" s="1"/>
  <c r="M17" i="10"/>
  <c r="AD30" i="22"/>
  <c r="L31" i="10"/>
  <c r="M31" i="10"/>
  <c r="I6" i="10"/>
  <c r="L6" i="10" s="1"/>
  <c r="W10" i="10"/>
  <c r="W40" i="10"/>
  <c r="W17" i="10"/>
  <c r="X9" i="10"/>
  <c r="Y9" i="10" s="1"/>
  <c r="Z9" i="10" s="1"/>
  <c r="AA9" i="10" s="1"/>
  <c r="AB9" i="10" s="1"/>
  <c r="AC9" i="10" s="1"/>
  <c r="M71" i="20"/>
  <c r="I38" i="22"/>
  <c r="S38" i="22"/>
  <c r="O20" i="31"/>
  <c r="Z20" i="31" s="1"/>
  <c r="J51" i="22"/>
  <c r="BC28" i="22"/>
  <c r="P32" i="10"/>
  <c r="P9" i="10"/>
  <c r="I8" i="22"/>
  <c r="R10" i="22"/>
  <c r="AC19" i="22"/>
  <c r="AN24" i="22"/>
  <c r="AL35" i="22"/>
  <c r="W23" i="22"/>
  <c r="H51" i="22"/>
  <c r="S16" i="22"/>
  <c r="S15" i="22"/>
  <c r="AC37" i="22"/>
  <c r="I7" i="22"/>
  <c r="I15" i="10"/>
  <c r="X34" i="10"/>
  <c r="Y34" i="10" s="1"/>
  <c r="Z34" i="10" s="1"/>
  <c r="AA34" i="10" s="1"/>
  <c r="AB34" i="10" s="1"/>
  <c r="AC34" i="10" s="1"/>
  <c r="X16" i="10"/>
  <c r="Y16" i="10" s="1"/>
  <c r="Z16" i="10" s="1"/>
  <c r="AA16" i="10" s="1"/>
  <c r="AB16" i="10" s="1"/>
  <c r="AC16" i="10" s="1"/>
  <c r="P20" i="10"/>
  <c r="J99" i="20"/>
  <c r="J100" i="20" s="1"/>
  <c r="L53" i="10"/>
  <c r="M53" i="10"/>
  <c r="S14" i="22"/>
  <c r="I14" i="22"/>
  <c r="I42" i="22"/>
  <c r="S42" i="22"/>
  <c r="H28" i="22"/>
  <c r="H40" i="22"/>
  <c r="R40" i="22"/>
  <c r="I39" i="22"/>
  <c r="L48" i="31"/>
  <c r="K48" i="31"/>
  <c r="J49" i="31"/>
  <c r="R42" i="42"/>
  <c r="X42" i="31"/>
  <c r="R33" i="42"/>
  <c r="X33" i="31"/>
  <c r="M34" i="10"/>
  <c r="J23" i="10"/>
  <c r="N89" i="20"/>
  <c r="J39" i="10" s="1"/>
  <c r="R38" i="42" s="1"/>
  <c r="R16" i="42"/>
  <c r="X16" i="31"/>
  <c r="R8" i="42"/>
  <c r="X8" i="31"/>
  <c r="R38" i="40"/>
  <c r="B50" i="46"/>
  <c r="AV51" i="22" s="1"/>
  <c r="BB51" i="22" s="1"/>
  <c r="C51" i="46"/>
  <c r="AW52" i="22" s="1"/>
  <c r="BK43" i="22"/>
  <c r="BB43" i="22"/>
  <c r="BK32" i="22"/>
  <c r="BB32" i="22"/>
  <c r="J51" i="46"/>
  <c r="I50" i="46"/>
  <c r="X33" i="10"/>
  <c r="Y33" i="10" s="1"/>
  <c r="Z33" i="10" s="1"/>
  <c r="AA33" i="10" s="1"/>
  <c r="AB33" i="10" s="1"/>
  <c r="AC33" i="10" s="1"/>
  <c r="L71" i="20"/>
  <c r="D71" i="20"/>
  <c r="D100" i="20" s="1"/>
  <c r="R47" i="42"/>
  <c r="X47" i="31"/>
  <c r="R34" i="42"/>
  <c r="X34" i="31"/>
  <c r="R24" i="42"/>
  <c r="X24" i="31"/>
  <c r="P20" i="40"/>
  <c r="Z20" i="40" s="1"/>
  <c r="G49" i="40"/>
  <c r="O20" i="40"/>
  <c r="Y20" i="40" s="1"/>
  <c r="BK54" i="22"/>
  <c r="BB54" i="22"/>
  <c r="BK49" i="22"/>
  <c r="BB49" i="22"/>
  <c r="BK45" i="22"/>
  <c r="BB45" i="22"/>
  <c r="B40" i="46"/>
  <c r="AV41" i="22" s="1"/>
  <c r="BB41" i="22" s="1"/>
  <c r="AW41" i="22"/>
  <c r="BK22" i="22"/>
  <c r="BB22" i="22"/>
  <c r="BK20" i="22"/>
  <c r="BB20" i="22"/>
  <c r="G51" i="32"/>
  <c r="Q52" i="22" s="1"/>
  <c r="B50" i="48"/>
  <c r="BE51" i="22" s="1"/>
  <c r="DS51" i="22" s="1"/>
  <c r="BF51" i="22"/>
  <c r="F50" i="46"/>
  <c r="G51" i="46"/>
  <c r="BA52" i="22" s="1"/>
  <c r="BA51" i="22"/>
  <c r="BM45" i="22"/>
  <c r="BV45" i="22"/>
  <c r="D40" i="46"/>
  <c r="AX41" i="22" s="1"/>
  <c r="BC41" i="22" s="1"/>
  <c r="AY41" i="22"/>
  <c r="BT37" i="22"/>
  <c r="BK37" i="22"/>
  <c r="BM30" i="22"/>
  <c r="BV30" i="22"/>
  <c r="BM26" i="22"/>
  <c r="BV26" i="22"/>
  <c r="CF44" i="22"/>
  <c r="BW44" i="22"/>
  <c r="BT44" i="22"/>
  <c r="F40" i="49"/>
  <c r="G51" i="49"/>
  <c r="BS52" i="22" s="1"/>
  <c r="BS41" i="22"/>
  <c r="CG39" i="22"/>
  <c r="BX39" i="22"/>
  <c r="BU39" i="22"/>
  <c r="CG35" i="22"/>
  <c r="BU35" i="22"/>
  <c r="CF31" i="22"/>
  <c r="BT31" i="22"/>
  <c r="BW31" i="22"/>
  <c r="AD23" i="22"/>
  <c r="AN41" i="22"/>
  <c r="S28" i="22"/>
  <c r="R19" i="22"/>
  <c r="AM11" i="22"/>
  <c r="AN25" i="22"/>
  <c r="AM33" i="22"/>
  <c r="C89" i="20"/>
  <c r="W44" i="10"/>
  <c r="AD34" i="22"/>
  <c r="F22" i="23"/>
  <c r="F23" i="22" s="1"/>
  <c r="J23" i="22" s="1"/>
  <c r="W28" i="10"/>
  <c r="P28" i="10" s="1"/>
  <c r="W46" i="10"/>
  <c r="AN34" i="22"/>
  <c r="AL13" i="22"/>
  <c r="X9" i="31"/>
  <c r="X43" i="31"/>
  <c r="R43" i="42"/>
  <c r="R29" i="42"/>
  <c r="X29" i="31"/>
  <c r="R12" i="42"/>
  <c r="X12" i="31"/>
  <c r="J6" i="10"/>
  <c r="N71" i="20"/>
  <c r="J21" i="10" s="1"/>
  <c r="R20" i="42" s="1"/>
  <c r="D50" i="32"/>
  <c r="O51" i="22"/>
  <c r="BX53" i="22"/>
  <c r="AM53" i="22"/>
  <c r="CO51" i="22"/>
  <c r="D51" i="53"/>
  <c r="CN51" i="22" s="1"/>
  <c r="BT46" i="22"/>
  <c r="BK46" i="22"/>
  <c r="F22" i="48"/>
  <c r="BI23" i="22" s="1"/>
  <c r="DU23" i="22" s="1"/>
  <c r="G51" i="48"/>
  <c r="BJ52" i="22" s="1"/>
  <c r="BL22" i="22"/>
  <c r="BU22" i="22"/>
  <c r="BT19" i="22"/>
  <c r="BK19" i="22"/>
  <c r="BT14" i="22"/>
  <c r="BK14" i="22"/>
  <c r="BW8" i="22"/>
  <c r="AB8" i="22"/>
  <c r="AL8" i="22"/>
  <c r="CK55" i="22"/>
  <c r="AN55" i="22"/>
  <c r="CI53" i="22"/>
  <c r="AL53" i="22"/>
  <c r="AX18" i="39"/>
  <c r="B51" i="32"/>
  <c r="BK34" i="22"/>
  <c r="F50" i="32"/>
  <c r="AB30" i="22"/>
  <c r="AB13" i="22"/>
  <c r="BY18" i="22"/>
  <c r="C52" i="53"/>
  <c r="CM52" i="22" s="1"/>
  <c r="CM23" i="22"/>
  <c r="CP23" i="22"/>
  <c r="BL54" i="22"/>
  <c r="BL53" i="22"/>
  <c r="BL49" i="22"/>
  <c r="BL42" i="22"/>
  <c r="BL39" i="22"/>
  <c r="BM38" i="22"/>
  <c r="BM37" i="22"/>
  <c r="BM33" i="22"/>
  <c r="BU25" i="22"/>
  <c r="BM19" i="22"/>
  <c r="BV18" i="22"/>
  <c r="C51" i="37"/>
  <c r="AG52" i="22" s="1"/>
  <c r="BP51" i="22"/>
  <c r="D51" i="49"/>
  <c r="BP52" i="22" s="1"/>
  <c r="EF52" i="22" s="1"/>
  <c r="CJ42" i="22"/>
  <c r="CT43" i="22"/>
  <c r="CH43" i="22"/>
  <c r="CJ46" i="22"/>
  <c r="CT47" i="22"/>
  <c r="CH47" i="22"/>
  <c r="CR8" i="22"/>
  <c r="CS46" i="22"/>
  <c r="O49" i="42"/>
  <c r="BK36" i="22"/>
  <c r="BK28" i="22"/>
  <c r="AB35" i="22"/>
  <c r="BY49" i="22"/>
  <c r="BX35" i="22"/>
  <c r="BX26" i="22"/>
  <c r="CU23" i="22"/>
  <c r="CR23" i="22"/>
  <c r="CT41" i="22"/>
  <c r="BL50" i="22"/>
  <c r="BU47" i="22"/>
  <c r="BL45" i="22"/>
  <c r="BM8" i="22"/>
  <c r="BV8" i="22"/>
  <c r="AF51" i="22"/>
  <c r="CF25" i="22"/>
  <c r="CR25" i="22"/>
  <c r="CJ26" i="22"/>
  <c r="CS26" i="22"/>
  <c r="CJ28" i="22"/>
  <c r="CS28" i="22"/>
  <c r="CG30" i="22"/>
  <c r="CS30" i="22"/>
  <c r="CR33" i="22"/>
  <c r="CI33" i="22"/>
  <c r="CT35" i="22"/>
  <c r="CH35" i="22"/>
  <c r="CR37" i="22"/>
  <c r="CF37" i="22"/>
  <c r="CT39" i="22"/>
  <c r="CH39" i="22"/>
  <c r="B41" i="50"/>
  <c r="BZ41" i="22" s="1"/>
  <c r="CA41" i="22"/>
  <c r="G52" i="50"/>
  <c r="CE52" i="22" s="1"/>
  <c r="F51" i="50"/>
  <c r="CE51" i="22"/>
  <c r="CI54" i="22"/>
  <c r="CR54" i="22"/>
  <c r="CG55" i="22"/>
  <c r="CH28" i="22"/>
  <c r="CT28" i="22"/>
  <c r="CS42" i="22"/>
  <c r="X38" i="31"/>
  <c r="AO50" i="10"/>
  <c r="AQ19" i="39" s="1"/>
  <c r="AX19" i="39" s="1"/>
  <c r="BK18" i="22"/>
  <c r="AB47" i="22"/>
  <c r="AB16" i="22"/>
  <c r="BM53" i="22"/>
  <c r="BM50" i="22"/>
  <c r="BL21" i="22"/>
  <c r="BM20" i="22"/>
  <c r="BL19" i="22"/>
  <c r="BL15" i="22"/>
  <c r="BM10" i="22"/>
  <c r="CF7" i="22"/>
  <c r="BT7" i="22"/>
  <c r="AJ51" i="22"/>
  <c r="F51" i="37"/>
  <c r="AJ52" i="22" s="1"/>
  <c r="B40" i="49"/>
  <c r="C51" i="49"/>
  <c r="BO52" i="22" s="1"/>
  <c r="CS9" i="22"/>
  <c r="CJ9" i="22"/>
  <c r="CH10" i="22"/>
  <c r="CK10" i="22"/>
  <c r="CG14" i="22"/>
  <c r="CJ14" i="22"/>
  <c r="CS14" i="22"/>
  <c r="CJ16" i="22"/>
  <c r="CS16" i="22"/>
  <c r="CH17" i="22"/>
  <c r="CT17" i="22"/>
  <c r="CK17" i="22"/>
  <c r="CF19" i="22"/>
  <c r="CR19" i="22"/>
  <c r="CI19" i="22"/>
  <c r="CJ20" i="22"/>
  <c r="CS20" i="22"/>
  <c r="CG20" i="22"/>
  <c r="F23" i="50"/>
  <c r="CD23" i="22" s="1"/>
  <c r="CE23" i="22"/>
  <c r="F50" i="43"/>
  <c r="G51" i="43"/>
  <c r="AU52" i="22" s="1"/>
  <c r="CR49" i="22"/>
  <c r="CK47" i="22"/>
  <c r="CK43" i="22"/>
  <c r="CG38" i="22"/>
  <c r="CH31" i="22"/>
  <c r="CI49" i="22"/>
  <c r="CI45" i="22"/>
  <c r="CK39" i="22"/>
  <c r="CK35" i="22"/>
  <c r="CF33" i="22"/>
  <c r="CI25" i="22"/>
  <c r="C52" i="50"/>
  <c r="CA52" i="22" s="1"/>
  <c r="BL9" i="22"/>
  <c r="BL8" i="22"/>
  <c r="CI37" i="22"/>
  <c r="CJ30" i="22"/>
  <c r="CB51" i="22"/>
  <c r="E52" i="53"/>
  <c r="CO52" i="22" s="1"/>
  <c r="D41" i="53"/>
  <c r="CN41" i="22" s="1"/>
  <c r="AF22" i="39"/>
  <c r="AJ22" i="39" s="1"/>
  <c r="AW53" i="10"/>
  <c r="AT53" i="10"/>
  <c r="U52" i="31"/>
  <c r="AE53" i="10"/>
  <c r="U52" i="40"/>
  <c r="X28" i="10"/>
  <c r="Y28" i="10" s="1"/>
  <c r="Z28" i="10" s="1"/>
  <c r="AA28" i="10" s="1"/>
  <c r="AB28" i="10" s="1"/>
  <c r="AC28" i="10" s="1"/>
  <c r="R53" i="10"/>
  <c r="Q53" i="10"/>
  <c r="Q11" i="10"/>
  <c r="AD11" i="10"/>
  <c r="L16" i="10"/>
  <c r="M16" i="10"/>
  <c r="X36" i="10"/>
  <c r="Y36" i="10" s="1"/>
  <c r="Z36" i="10" s="1"/>
  <c r="AA36" i="10" s="1"/>
  <c r="AB36" i="10" s="1"/>
  <c r="AC36" i="10" s="1"/>
  <c r="X26" i="10"/>
  <c r="Y26" i="10" s="1"/>
  <c r="Z26" i="10" s="1"/>
  <c r="AA26" i="10" s="1"/>
  <c r="AB26" i="10" s="1"/>
  <c r="AC26" i="10" s="1"/>
  <c r="P26" i="10"/>
  <c r="L8" i="10"/>
  <c r="M8" i="10"/>
  <c r="R45" i="42"/>
  <c r="X45" i="31"/>
  <c r="X40" i="31"/>
  <c r="R40" i="42"/>
  <c r="X31" i="31"/>
  <c r="R31" i="42"/>
  <c r="R19" i="42"/>
  <c r="X19" i="31"/>
  <c r="X14" i="31"/>
  <c r="R14" i="42"/>
  <c r="R51" i="42"/>
  <c r="X51" i="31"/>
  <c r="X44" i="31"/>
  <c r="R44" i="42"/>
  <c r="X27" i="31"/>
  <c r="R27" i="42"/>
  <c r="X18" i="31"/>
  <c r="R18" i="42"/>
  <c r="R7" i="42"/>
  <c r="X7" i="31"/>
  <c r="X50" i="31"/>
  <c r="R50" i="42"/>
  <c r="R36" i="42"/>
  <c r="X36" i="31"/>
  <c r="X23" i="31"/>
  <c r="R23" i="42"/>
  <c r="R11" i="42"/>
  <c r="X11" i="31"/>
  <c r="X6" i="31"/>
  <c r="R6" i="42"/>
  <c r="R41" i="42"/>
  <c r="X41" i="31"/>
  <c r="X35" i="31"/>
  <c r="R35" i="42"/>
  <c r="R15" i="42"/>
  <c r="X15" i="31"/>
  <c r="X10" i="31"/>
  <c r="R10" i="42"/>
  <c r="AZ51" i="22"/>
  <c r="BM41" i="22"/>
  <c r="BV51" i="22"/>
  <c r="BW51" i="22"/>
  <c r="CF51" i="22"/>
  <c r="BU41" i="22"/>
  <c r="BX41" i="22"/>
  <c r="AB41" i="22"/>
  <c r="BU53" i="22"/>
  <c r="BU45" i="22"/>
  <c r="BU26" i="22"/>
  <c r="BU12" i="22"/>
  <c r="BU8" i="22"/>
  <c r="BW7" i="22"/>
  <c r="BU54" i="22"/>
  <c r="C51" i="48"/>
  <c r="BF52" i="22" s="1"/>
  <c r="BU50" i="22"/>
  <c r="BM48" i="22"/>
  <c r="BU46" i="22"/>
  <c r="BM44" i="22"/>
  <c r="BU42" i="22"/>
  <c r="BM40" i="22"/>
  <c r="BU38" i="22"/>
  <c r="BU34" i="22"/>
  <c r="BM32" i="22"/>
  <c r="BU30" i="22"/>
  <c r="BM25" i="22"/>
  <c r="BU24" i="22"/>
  <c r="BM22" i="22"/>
  <c r="BU20" i="22"/>
  <c r="BM18" i="22"/>
  <c r="BU16" i="22"/>
  <c r="BU9" i="22"/>
  <c r="E51" i="48"/>
  <c r="BH52" i="22" s="1"/>
  <c r="CH9" i="22"/>
  <c r="CG17" i="22"/>
  <c r="AR51" i="22"/>
  <c r="D51" i="43"/>
  <c r="AR52" i="22" s="1"/>
  <c r="E51" i="43"/>
  <c r="AS52" i="22" s="1"/>
  <c r="B51" i="43"/>
  <c r="AP52" i="22" s="1"/>
  <c r="AT51" i="22"/>
  <c r="CW51" i="22" s="1"/>
  <c r="CV23" i="22" l="1"/>
  <c r="CS23" i="22"/>
  <c r="BL23" i="22"/>
  <c r="DD51" i="22"/>
  <c r="CR41" i="22"/>
  <c r="DH51" i="22"/>
  <c r="CW41" i="22"/>
  <c r="CG23" i="22"/>
  <c r="CR51" i="22"/>
  <c r="BU23" i="22"/>
  <c r="BK41" i="22"/>
  <c r="BL41" i="22"/>
  <c r="DE51" i="22"/>
  <c r="CU51" i="22"/>
  <c r="CI41" i="22"/>
  <c r="BV23" i="22"/>
  <c r="BT23" i="22"/>
  <c r="DS23" i="22"/>
  <c r="CG41" i="22"/>
  <c r="BU51" i="22"/>
  <c r="EF51" i="22"/>
  <c r="BM23" i="22"/>
  <c r="BL51" i="22"/>
  <c r="DF51" i="22"/>
  <c r="DR51" i="22"/>
  <c r="BX51" i="22"/>
  <c r="DF23" i="22"/>
  <c r="DR23" i="22"/>
  <c r="DI51" i="22"/>
  <c r="F52" i="54"/>
  <c r="DB52" i="22" s="1"/>
  <c r="D52" i="54"/>
  <c r="CZ52" i="22" s="1"/>
  <c r="DQ52" i="22" s="1"/>
  <c r="B52" i="54"/>
  <c r="CX52" i="22" s="1"/>
  <c r="DP52" i="22" s="1"/>
  <c r="AE48" i="10"/>
  <c r="R48" i="10"/>
  <c r="AD18" i="10"/>
  <c r="AW18" i="10" s="1"/>
  <c r="Q18" i="10"/>
  <c r="P38" i="10"/>
  <c r="AD30" i="10"/>
  <c r="DH41" i="22"/>
  <c r="DE41" i="22"/>
  <c r="AU27" i="10"/>
  <c r="F52" i="53"/>
  <c r="CP52" i="22" s="1"/>
  <c r="AD25" i="10"/>
  <c r="AE25" i="10" s="1"/>
  <c r="DI41" i="22"/>
  <c r="DF41" i="22"/>
  <c r="DG23" i="22"/>
  <c r="DD23" i="22"/>
  <c r="P42" i="10"/>
  <c r="X42" i="10"/>
  <c r="Y42" i="10" s="1"/>
  <c r="Z42" i="10" s="1"/>
  <c r="AA42" i="10" s="1"/>
  <c r="AB42" i="10" s="1"/>
  <c r="AC42" i="10" s="1"/>
  <c r="M33" i="10"/>
  <c r="L33" i="10"/>
  <c r="DH23" i="22"/>
  <c r="DE23" i="22"/>
  <c r="DG51" i="22"/>
  <c r="F51" i="46"/>
  <c r="AZ52" i="22" s="1"/>
  <c r="B51" i="33"/>
  <c r="V52" i="22" s="1"/>
  <c r="AB52" i="22" s="1"/>
  <c r="BK51" i="22"/>
  <c r="L100" i="20"/>
  <c r="M51" i="46"/>
  <c r="K51" i="46"/>
  <c r="DG41" i="22"/>
  <c r="DD41" i="22"/>
  <c r="AW48" i="10"/>
  <c r="V47" i="31"/>
  <c r="P31" i="10"/>
  <c r="X31" i="10"/>
  <c r="Y31" i="10" s="1"/>
  <c r="Z31" i="10" s="1"/>
  <c r="AA31" i="10" s="1"/>
  <c r="AB31" i="10" s="1"/>
  <c r="AC31" i="10" s="1"/>
  <c r="AM51" i="22"/>
  <c r="U5" i="31"/>
  <c r="AU6" i="10"/>
  <c r="R6" i="10"/>
  <c r="B51" i="46"/>
  <c r="AV52" i="22" s="1"/>
  <c r="BB52" i="22" s="1"/>
  <c r="AT48" i="10"/>
  <c r="U47" i="40"/>
  <c r="AE6" i="10"/>
  <c r="X20" i="31"/>
  <c r="Q48" i="10"/>
  <c r="K100" i="20"/>
  <c r="P47" i="42"/>
  <c r="P51" i="10"/>
  <c r="AE20" i="39"/>
  <c r="X51" i="10"/>
  <c r="Y51" i="10" s="1"/>
  <c r="Z51" i="10" s="1"/>
  <c r="AA51" i="10" s="1"/>
  <c r="AB51" i="10" s="1"/>
  <c r="AC51" i="10" s="1"/>
  <c r="P15" i="10"/>
  <c r="X15" i="10"/>
  <c r="Y15" i="10" s="1"/>
  <c r="Z15" i="10" s="1"/>
  <c r="AA15" i="10" s="1"/>
  <c r="AB15" i="10" s="1"/>
  <c r="AC15" i="10" s="1"/>
  <c r="AW45" i="10"/>
  <c r="AE45" i="10"/>
  <c r="AU45" i="10"/>
  <c r="L48" i="10"/>
  <c r="M48" i="10"/>
  <c r="D51" i="33"/>
  <c r="X52" i="22" s="1"/>
  <c r="AM52" i="22" s="1"/>
  <c r="BK23" i="22"/>
  <c r="AU48" i="10"/>
  <c r="CG51" i="22"/>
  <c r="U47" i="31"/>
  <c r="G100" i="20"/>
  <c r="E100" i="20"/>
  <c r="L25" i="10"/>
  <c r="M25" i="10"/>
  <c r="BN41" i="22"/>
  <c r="EE41" i="22" s="1"/>
  <c r="B51" i="49"/>
  <c r="BN52" i="22" s="1"/>
  <c r="F51" i="32"/>
  <c r="P52" i="22" s="1"/>
  <c r="T52" i="22" s="1"/>
  <c r="P51" i="22"/>
  <c r="T51" i="22" s="1"/>
  <c r="R5" i="42"/>
  <c r="X5" i="31"/>
  <c r="M6" i="10"/>
  <c r="P49" i="40"/>
  <c r="Z49" i="40" s="1"/>
  <c r="O49" i="40"/>
  <c r="Y49" i="40" s="1"/>
  <c r="AT20" i="10"/>
  <c r="U19" i="31"/>
  <c r="AW20" i="10"/>
  <c r="U19" i="40"/>
  <c r="AE20" i="10"/>
  <c r="R20" i="10"/>
  <c r="N100" i="20"/>
  <c r="P24" i="10"/>
  <c r="X24" i="10"/>
  <c r="Y24" i="10" s="1"/>
  <c r="Z24" i="10" s="1"/>
  <c r="AA24" i="10" s="1"/>
  <c r="AB24" i="10" s="1"/>
  <c r="AC24" i="10" s="1"/>
  <c r="Q38" i="10"/>
  <c r="AD38" i="10"/>
  <c r="L41" i="10"/>
  <c r="M41" i="10"/>
  <c r="AD43" i="10"/>
  <c r="Q43" i="10"/>
  <c r="P5" i="10"/>
  <c r="X5" i="10"/>
  <c r="Y5" i="10" s="1"/>
  <c r="Z5" i="10" s="1"/>
  <c r="AA5" i="10" s="1"/>
  <c r="AB5" i="10" s="1"/>
  <c r="AC5" i="10" s="1"/>
  <c r="R25" i="10"/>
  <c r="AD13" i="10"/>
  <c r="Q13" i="10"/>
  <c r="J50" i="10"/>
  <c r="U26" i="40"/>
  <c r="CJ51" i="22"/>
  <c r="B51" i="37"/>
  <c r="AF52" i="22" s="1"/>
  <c r="D52" i="50"/>
  <c r="CB52" i="22" s="1"/>
  <c r="CV51" i="22"/>
  <c r="CS51" i="22"/>
  <c r="X17" i="10"/>
  <c r="Y17" i="10" s="1"/>
  <c r="Z17" i="10" s="1"/>
  <c r="AA17" i="10" s="1"/>
  <c r="AB17" i="10" s="1"/>
  <c r="AC17" i="10" s="1"/>
  <c r="P17" i="10"/>
  <c r="Q19" i="10"/>
  <c r="AD19" i="10"/>
  <c r="X29" i="10"/>
  <c r="Y29" i="10" s="1"/>
  <c r="Z29" i="10" s="1"/>
  <c r="AA29" i="10" s="1"/>
  <c r="AB29" i="10" s="1"/>
  <c r="AC29" i="10" s="1"/>
  <c r="P29" i="10"/>
  <c r="AW30" i="10"/>
  <c r="U29" i="31"/>
  <c r="AE30" i="10"/>
  <c r="U29" i="40"/>
  <c r="AU30" i="10"/>
  <c r="R30" i="10"/>
  <c r="AT30" i="10"/>
  <c r="B52" i="50"/>
  <c r="BZ52" i="22" s="1"/>
  <c r="D51" i="46"/>
  <c r="AX52" i="22" s="1"/>
  <c r="BC52" i="22" s="1"/>
  <c r="D51" i="48"/>
  <c r="BG52" i="22" s="1"/>
  <c r="DT52" i="22" s="1"/>
  <c r="B52" i="53"/>
  <c r="CL52" i="22" s="1"/>
  <c r="R48" i="42"/>
  <c r="W21" i="10"/>
  <c r="P21" i="10" s="1"/>
  <c r="Q27" i="10"/>
  <c r="AT6" i="10"/>
  <c r="AT27" i="10"/>
  <c r="AW6" i="10"/>
  <c r="CJ41" i="22"/>
  <c r="AN51" i="22"/>
  <c r="CI51" i="22"/>
  <c r="AL51" i="22"/>
  <c r="N51" i="22"/>
  <c r="D51" i="32"/>
  <c r="X46" i="10"/>
  <c r="Y46" i="10" s="1"/>
  <c r="Z46" i="10" s="1"/>
  <c r="AA46" i="10" s="1"/>
  <c r="AB46" i="10" s="1"/>
  <c r="AC46" i="10" s="1"/>
  <c r="P46" i="10"/>
  <c r="P44" i="10"/>
  <c r="X44" i="10"/>
  <c r="Y44" i="10" s="1"/>
  <c r="Z44" i="10" s="1"/>
  <c r="AA44" i="10" s="1"/>
  <c r="AB44" i="10" s="1"/>
  <c r="AC44" i="10" s="1"/>
  <c r="BR41" i="22"/>
  <c r="EG41" i="22" s="1"/>
  <c r="F51" i="49"/>
  <c r="BR52" i="22" s="1"/>
  <c r="EG52" i="22" s="1"/>
  <c r="AD33" i="10"/>
  <c r="Q33" i="10"/>
  <c r="AD16" i="10"/>
  <c r="Q16" i="10"/>
  <c r="X40" i="10"/>
  <c r="Y40" i="10" s="1"/>
  <c r="Z40" i="10" s="1"/>
  <c r="AA40" i="10" s="1"/>
  <c r="AB40" i="10" s="1"/>
  <c r="AC40" i="10" s="1"/>
  <c r="P40" i="10"/>
  <c r="L26" i="10"/>
  <c r="M26" i="10"/>
  <c r="P7" i="10"/>
  <c r="X7" i="10"/>
  <c r="Y7" i="10" s="1"/>
  <c r="Z7" i="10" s="1"/>
  <c r="AA7" i="10" s="1"/>
  <c r="AB7" i="10" s="1"/>
  <c r="AC7" i="10" s="1"/>
  <c r="M100" i="20"/>
  <c r="X48" i="31"/>
  <c r="Q32" i="10"/>
  <c r="AD32" i="10"/>
  <c r="U22" i="40"/>
  <c r="AU23" i="10"/>
  <c r="AW23" i="10"/>
  <c r="U22" i="31"/>
  <c r="AT23" i="10"/>
  <c r="AE23" i="10"/>
  <c r="F52" i="50"/>
  <c r="CD52" i="22" s="1"/>
  <c r="CD51" i="22"/>
  <c r="L15" i="10"/>
  <c r="M15" i="10"/>
  <c r="Q9" i="10"/>
  <c r="AD9" i="10"/>
  <c r="AD14" i="10"/>
  <c r="Q14" i="10"/>
  <c r="AD37" i="10"/>
  <c r="Q37" i="10"/>
  <c r="AW27" i="10"/>
  <c r="AU20" i="10"/>
  <c r="R27" i="10"/>
  <c r="F51" i="43"/>
  <c r="AT52" i="22" s="1"/>
  <c r="CW23" i="22"/>
  <c r="CT23" i="22"/>
  <c r="R22" i="42"/>
  <c r="X22" i="31"/>
  <c r="M23" i="10"/>
  <c r="Q52" i="10"/>
  <c r="AD52" i="10"/>
  <c r="L7" i="10"/>
  <c r="M7" i="10"/>
  <c r="AD47" i="10"/>
  <c r="Q47" i="10"/>
  <c r="Q8" i="10"/>
  <c r="AD8" i="10"/>
  <c r="Q31" i="10"/>
  <c r="AD31" i="10"/>
  <c r="X49" i="10"/>
  <c r="Y49" i="10" s="1"/>
  <c r="Z49" i="10" s="1"/>
  <c r="AA49" i="10" s="1"/>
  <c r="AB49" i="10" s="1"/>
  <c r="AC49" i="10" s="1"/>
  <c r="F51" i="48"/>
  <c r="BI52" i="22" s="1"/>
  <c r="DU52" i="22" s="1"/>
  <c r="F51" i="33"/>
  <c r="Z52" i="22" s="1"/>
  <c r="BY51" i="22"/>
  <c r="I21" i="10"/>
  <c r="U26" i="31"/>
  <c r="CH23" i="22"/>
  <c r="CK23" i="22"/>
  <c r="W39" i="10"/>
  <c r="I39" i="10"/>
  <c r="I50" i="10" s="1"/>
  <c r="L50" i="10" s="1"/>
  <c r="C100" i="20"/>
  <c r="W50" i="10" s="1"/>
  <c r="AE19" i="39" s="1"/>
  <c r="I51" i="46"/>
  <c r="Q34" i="10"/>
  <c r="AD34" i="10"/>
  <c r="X10" i="10"/>
  <c r="Y10" i="10" s="1"/>
  <c r="Z10" i="10" s="1"/>
  <c r="AA10" i="10" s="1"/>
  <c r="AB10" i="10" s="1"/>
  <c r="AC10" i="10" s="1"/>
  <c r="P10" i="10"/>
  <c r="X41" i="10"/>
  <c r="Y41" i="10" s="1"/>
  <c r="Z41" i="10" s="1"/>
  <c r="AA41" i="10" s="1"/>
  <c r="AB41" i="10" s="1"/>
  <c r="AC41" i="10" s="1"/>
  <c r="P41" i="10"/>
  <c r="I41" i="22"/>
  <c r="S41" i="22"/>
  <c r="N49" i="31"/>
  <c r="Y49" i="31" s="1"/>
  <c r="O49" i="31"/>
  <c r="Z49" i="31" s="1"/>
  <c r="AD22" i="10"/>
  <c r="Q22" i="10"/>
  <c r="P35" i="10"/>
  <c r="X35" i="10"/>
  <c r="Y35" i="10" s="1"/>
  <c r="Z35" i="10" s="1"/>
  <c r="AA35" i="10" s="1"/>
  <c r="AB35" i="10" s="1"/>
  <c r="AC35" i="10" s="1"/>
  <c r="BW23" i="22"/>
  <c r="AB23" i="22"/>
  <c r="AL23" i="22"/>
  <c r="M5" i="10"/>
  <c r="L5" i="10"/>
  <c r="AD12" i="10"/>
  <c r="Q12" i="10"/>
  <c r="CV41" i="22"/>
  <c r="CS41" i="22"/>
  <c r="D52" i="53"/>
  <c r="CN52" i="22" s="1"/>
  <c r="X50" i="10"/>
  <c r="Y50" i="10" s="1"/>
  <c r="Z50" i="10" s="1"/>
  <c r="AA50" i="10" s="1"/>
  <c r="AB50" i="10" s="1"/>
  <c r="AC50" i="10" s="1"/>
  <c r="Q28" i="10"/>
  <c r="AD28" i="10"/>
  <c r="AE16" i="39"/>
  <c r="BM51" i="22"/>
  <c r="BD51" i="22"/>
  <c r="M21" i="10"/>
  <c r="L21" i="10"/>
  <c r="AD26" i="10"/>
  <c r="Q26" i="10"/>
  <c r="AF27" i="10"/>
  <c r="S27" i="10"/>
  <c r="P26" i="42"/>
  <c r="V26" i="40"/>
  <c r="V26" i="31"/>
  <c r="BT51" i="22"/>
  <c r="Q36" i="10"/>
  <c r="AD36" i="10"/>
  <c r="R11" i="10"/>
  <c r="AW11" i="10"/>
  <c r="U10" i="31"/>
  <c r="U10" i="40"/>
  <c r="AE11" i="10"/>
  <c r="AT11" i="10"/>
  <c r="AU11" i="10"/>
  <c r="BC51" i="22"/>
  <c r="B51" i="48"/>
  <c r="BE52" i="22" s="1"/>
  <c r="DS52" i="22" s="1"/>
  <c r="R49" i="42"/>
  <c r="X49" i="31"/>
  <c r="P52" i="42"/>
  <c r="V52" i="31"/>
  <c r="AF53" i="10"/>
  <c r="S53" i="10"/>
  <c r="V52" i="40"/>
  <c r="P5" i="42"/>
  <c r="S6" i="10"/>
  <c r="AF6" i="10"/>
  <c r="V5" i="31"/>
  <c r="V5" i="40"/>
  <c r="AD52" i="22" l="1"/>
  <c r="BX52" i="22"/>
  <c r="CI52" i="22"/>
  <c r="AC52" i="22"/>
  <c r="CK51" i="22"/>
  <c r="AN52" i="22"/>
  <c r="BW52" i="22"/>
  <c r="EE52" i="22"/>
  <c r="BD52" i="22"/>
  <c r="BU52" i="22"/>
  <c r="BM52" i="22"/>
  <c r="DF52" i="22"/>
  <c r="DR52" i="22"/>
  <c r="DI52" i="22"/>
  <c r="DD52" i="22"/>
  <c r="DE52" i="22"/>
  <c r="DG52" i="22"/>
  <c r="R18" i="10"/>
  <c r="P50" i="10"/>
  <c r="CH52" i="22"/>
  <c r="AL52" i="22"/>
  <c r="AT25" i="10"/>
  <c r="AU25" i="10"/>
  <c r="DH52" i="22"/>
  <c r="U17" i="40"/>
  <c r="AT18" i="10"/>
  <c r="AU18" i="10"/>
  <c r="U24" i="31"/>
  <c r="AW25" i="10"/>
  <c r="X21" i="10"/>
  <c r="Y21" i="10" s="1"/>
  <c r="Z21" i="10" s="1"/>
  <c r="AA21" i="10" s="1"/>
  <c r="AB21" i="10" s="1"/>
  <c r="AC21" i="10" s="1"/>
  <c r="U17" i="31"/>
  <c r="U24" i="40"/>
  <c r="AE18" i="10"/>
  <c r="AD42" i="10"/>
  <c r="Q42" i="10"/>
  <c r="AF48" i="10"/>
  <c r="S48" i="10"/>
  <c r="V47" i="40"/>
  <c r="BY52" i="22"/>
  <c r="AD15" i="10"/>
  <c r="Q15" i="10"/>
  <c r="BV52" i="22"/>
  <c r="V44" i="31"/>
  <c r="P44" i="42"/>
  <c r="S45" i="10"/>
  <c r="V44" i="40"/>
  <c r="AF45" i="10"/>
  <c r="AD51" i="10"/>
  <c r="Q51" i="10"/>
  <c r="AT12" i="10"/>
  <c r="R12" i="10"/>
  <c r="AU12" i="10"/>
  <c r="U11" i="31"/>
  <c r="AW12" i="10"/>
  <c r="AE12" i="10"/>
  <c r="U11" i="40"/>
  <c r="U33" i="40"/>
  <c r="R34" i="10"/>
  <c r="AU34" i="10"/>
  <c r="AT34" i="10"/>
  <c r="U33" i="31"/>
  <c r="AE34" i="10"/>
  <c r="AW34" i="10"/>
  <c r="M39" i="10"/>
  <c r="L39" i="10"/>
  <c r="AE8" i="10"/>
  <c r="R8" i="10"/>
  <c r="U7" i="40"/>
  <c r="AW8" i="10"/>
  <c r="U7" i="31"/>
  <c r="AT8" i="10"/>
  <c r="AU8" i="10"/>
  <c r="R14" i="10"/>
  <c r="U13" i="40"/>
  <c r="U13" i="31"/>
  <c r="AE14" i="10"/>
  <c r="AW14" i="10"/>
  <c r="AT14" i="10"/>
  <c r="AU14" i="10"/>
  <c r="AD40" i="10"/>
  <c r="Q40" i="10"/>
  <c r="AW33" i="10"/>
  <c r="U32" i="31"/>
  <c r="AT33" i="10"/>
  <c r="AE33" i="10"/>
  <c r="AU33" i="10"/>
  <c r="R33" i="10"/>
  <c r="U32" i="40"/>
  <c r="S51" i="22"/>
  <c r="AC51" i="22"/>
  <c r="R43" i="10"/>
  <c r="U42" i="31"/>
  <c r="AW43" i="10"/>
  <c r="AT43" i="10"/>
  <c r="U42" i="40"/>
  <c r="AE43" i="10"/>
  <c r="AU43" i="10"/>
  <c r="AW38" i="10"/>
  <c r="U37" i="31"/>
  <c r="R38" i="10"/>
  <c r="AE38" i="10"/>
  <c r="U37" i="40"/>
  <c r="AT38" i="10"/>
  <c r="AU38" i="10"/>
  <c r="AW22" i="10"/>
  <c r="AE22" i="10"/>
  <c r="R22" i="10"/>
  <c r="AU22" i="10"/>
  <c r="U21" i="31"/>
  <c r="AT22" i="10"/>
  <c r="U21" i="40"/>
  <c r="X39" i="10"/>
  <c r="Y39" i="10" s="1"/>
  <c r="Z39" i="10" s="1"/>
  <c r="AA39" i="10" s="1"/>
  <c r="AB39" i="10" s="1"/>
  <c r="AC39" i="10" s="1"/>
  <c r="P39" i="10"/>
  <c r="AE17" i="39"/>
  <c r="Q49" i="10"/>
  <c r="AD49" i="10"/>
  <c r="AU9" i="10"/>
  <c r="U8" i="40"/>
  <c r="U8" i="31"/>
  <c r="AW9" i="10"/>
  <c r="R9" i="10"/>
  <c r="AT9" i="10"/>
  <c r="AE9" i="10"/>
  <c r="CT51" i="22"/>
  <c r="CH51" i="22"/>
  <c r="AW32" i="10"/>
  <c r="U31" i="31"/>
  <c r="AT32" i="10"/>
  <c r="R32" i="10"/>
  <c r="AU32" i="10"/>
  <c r="U31" i="40"/>
  <c r="AE32" i="10"/>
  <c r="CW52" i="22"/>
  <c r="CG52" i="22"/>
  <c r="CJ52" i="22"/>
  <c r="AW13" i="10"/>
  <c r="R13" i="10"/>
  <c r="AE13" i="10"/>
  <c r="AU13" i="10"/>
  <c r="U12" i="31"/>
  <c r="U12" i="40"/>
  <c r="AT13" i="10"/>
  <c r="AD5" i="10"/>
  <c r="Q5" i="10"/>
  <c r="AD51" i="22"/>
  <c r="Q35" i="10"/>
  <c r="AD35" i="10"/>
  <c r="AE31" i="10"/>
  <c r="AU31" i="10"/>
  <c r="AW31" i="10"/>
  <c r="AT31" i="10"/>
  <c r="R31" i="10"/>
  <c r="U30" i="40"/>
  <c r="U30" i="31"/>
  <c r="AF21" i="39"/>
  <c r="AJ21" i="39" s="1"/>
  <c r="AE52" i="10"/>
  <c r="U51" i="31"/>
  <c r="AU52" i="10"/>
  <c r="U51" i="40"/>
  <c r="AW52" i="10"/>
  <c r="R52" i="10"/>
  <c r="AT52" i="10"/>
  <c r="AW37" i="10"/>
  <c r="U36" i="31"/>
  <c r="U36" i="40"/>
  <c r="AE37" i="10"/>
  <c r="AU37" i="10"/>
  <c r="AT37" i="10"/>
  <c r="R37" i="10"/>
  <c r="AU16" i="10"/>
  <c r="R16" i="10"/>
  <c r="AE16" i="10"/>
  <c r="U15" i="40"/>
  <c r="U15" i="31"/>
  <c r="AW16" i="10"/>
  <c r="AT16" i="10"/>
  <c r="CH41" i="22"/>
  <c r="BY41" i="22"/>
  <c r="BV41" i="22"/>
  <c r="AD46" i="10"/>
  <c r="Q46" i="10"/>
  <c r="CT52" i="22"/>
  <c r="CR52" i="22"/>
  <c r="CU52" i="22"/>
  <c r="V29" i="40"/>
  <c r="P29" i="42"/>
  <c r="V29" i="31"/>
  <c r="S30" i="10"/>
  <c r="AF30" i="10"/>
  <c r="AD29" i="10"/>
  <c r="Q29" i="10"/>
  <c r="Q17" i="10"/>
  <c r="AD17" i="10"/>
  <c r="AD24" i="10"/>
  <c r="Q24" i="10"/>
  <c r="V19" i="31"/>
  <c r="AF20" i="10"/>
  <c r="V19" i="40"/>
  <c r="S20" i="10"/>
  <c r="P19" i="42"/>
  <c r="CF52" i="22"/>
  <c r="AD41" i="10"/>
  <c r="Q41" i="10"/>
  <c r="AD10" i="10"/>
  <c r="Q10" i="10"/>
  <c r="U46" i="31"/>
  <c r="U46" i="40"/>
  <c r="AW47" i="10"/>
  <c r="AT47" i="10"/>
  <c r="R47" i="10"/>
  <c r="AU47" i="10"/>
  <c r="AE47" i="10"/>
  <c r="S23" i="10"/>
  <c r="AF23" i="10"/>
  <c r="P22" i="42"/>
  <c r="V22" i="40"/>
  <c r="V22" i="31"/>
  <c r="Q7" i="10"/>
  <c r="AD7" i="10"/>
  <c r="Q44" i="10"/>
  <c r="AD44" i="10"/>
  <c r="BL52" i="22"/>
  <c r="AW19" i="10"/>
  <c r="AU19" i="10"/>
  <c r="AT19" i="10"/>
  <c r="U18" i="31"/>
  <c r="R19" i="10"/>
  <c r="U18" i="40"/>
  <c r="AE19" i="10"/>
  <c r="CK52" i="22"/>
  <c r="V24" i="40"/>
  <c r="AF25" i="10"/>
  <c r="S25" i="10"/>
  <c r="P24" i="42"/>
  <c r="V24" i="31"/>
  <c r="BW41" i="22"/>
  <c r="CF41" i="22"/>
  <c r="BT41" i="22"/>
  <c r="CS52" i="22"/>
  <c r="CV52" i="22"/>
  <c r="W26" i="40"/>
  <c r="T27" i="10"/>
  <c r="Q26" i="42"/>
  <c r="W26" i="31"/>
  <c r="AD21" i="10"/>
  <c r="Q21" i="10"/>
  <c r="Q52" i="42"/>
  <c r="W52" i="31"/>
  <c r="W52" i="40"/>
  <c r="T53" i="10"/>
  <c r="R28" i="10"/>
  <c r="U27" i="40"/>
  <c r="AT28" i="10"/>
  <c r="AE28" i="10"/>
  <c r="U27" i="31"/>
  <c r="AU28" i="10"/>
  <c r="AW28" i="10"/>
  <c r="BK52" i="22"/>
  <c r="BT52" i="22"/>
  <c r="S11" i="10"/>
  <c r="V10" i="40"/>
  <c r="P10" i="42"/>
  <c r="AF11" i="10"/>
  <c r="V10" i="31"/>
  <c r="M50" i="10"/>
  <c r="AT36" i="10"/>
  <c r="U35" i="40"/>
  <c r="AU36" i="10"/>
  <c r="U35" i="31"/>
  <c r="AW36" i="10"/>
  <c r="AE36" i="10"/>
  <c r="R36" i="10"/>
  <c r="AD50" i="10"/>
  <c r="Q50" i="10"/>
  <c r="Q5" i="42"/>
  <c r="W5" i="31"/>
  <c r="W5" i="40"/>
  <c r="T6" i="10"/>
  <c r="AU26" i="10"/>
  <c r="AT26" i="10"/>
  <c r="AE26" i="10"/>
  <c r="U25" i="31"/>
  <c r="R26" i="10"/>
  <c r="U25" i="40"/>
  <c r="AW26" i="10"/>
  <c r="Q47" i="42" l="1"/>
  <c r="W47" i="40"/>
  <c r="W47" i="31"/>
  <c r="T48" i="10"/>
  <c r="V17" i="40"/>
  <c r="P17" i="42"/>
  <c r="S18" i="10"/>
  <c r="AF18" i="10"/>
  <c r="V17" i="31"/>
  <c r="AE42" i="10"/>
  <c r="R42" i="10"/>
  <c r="AW42" i="10"/>
  <c r="AT42" i="10"/>
  <c r="AU42" i="10"/>
  <c r="R51" i="10"/>
  <c r="AE51" i="10"/>
  <c r="AF20" i="39"/>
  <c r="AJ20" i="39" s="1"/>
  <c r="R15" i="10"/>
  <c r="U14" i="31"/>
  <c r="AE15" i="10"/>
  <c r="AW15" i="10"/>
  <c r="U14" i="40"/>
  <c r="AU15" i="10"/>
  <c r="AT15" i="10"/>
  <c r="W44" i="31"/>
  <c r="W44" i="40"/>
  <c r="T45" i="10"/>
  <c r="Q44" i="42"/>
  <c r="S16" i="10"/>
  <c r="V15" i="40"/>
  <c r="P15" i="42"/>
  <c r="AF16" i="10"/>
  <c r="V15" i="31"/>
  <c r="P51" i="42"/>
  <c r="V51" i="31"/>
  <c r="AF52" i="10"/>
  <c r="T52" i="10" s="1"/>
  <c r="S52" i="10"/>
  <c r="V51" i="40"/>
  <c r="V30" i="40"/>
  <c r="S31" i="10"/>
  <c r="P30" i="42"/>
  <c r="V30" i="31"/>
  <c r="AF31" i="10"/>
  <c r="Q39" i="10"/>
  <c r="AD39" i="10"/>
  <c r="V13" i="31"/>
  <c r="V13" i="40"/>
  <c r="P13" i="42"/>
  <c r="AF14" i="10"/>
  <c r="S14" i="10"/>
  <c r="U6" i="40"/>
  <c r="AT7" i="10"/>
  <c r="AE7" i="10"/>
  <c r="R7" i="10"/>
  <c r="U6" i="31"/>
  <c r="AW7" i="10"/>
  <c r="AU7" i="10"/>
  <c r="U34" i="31"/>
  <c r="AT35" i="10"/>
  <c r="AU35" i="10"/>
  <c r="R35" i="10"/>
  <c r="AE35" i="10"/>
  <c r="AW35" i="10"/>
  <c r="U34" i="40"/>
  <c r="U4" i="40"/>
  <c r="R5" i="10"/>
  <c r="AT5" i="10"/>
  <c r="AE5" i="10"/>
  <c r="U4" i="31"/>
  <c r="AU5" i="10"/>
  <c r="AW5" i="10"/>
  <c r="P8" i="42"/>
  <c r="AF9" i="10"/>
  <c r="S9" i="10"/>
  <c r="V8" i="40"/>
  <c r="V8" i="31"/>
  <c r="AF12" i="10"/>
  <c r="P11" i="42"/>
  <c r="V11" i="31"/>
  <c r="S12" i="10"/>
  <c r="V11" i="40"/>
  <c r="V18" i="40"/>
  <c r="V18" i="31"/>
  <c r="P18" i="42"/>
  <c r="AF19" i="10"/>
  <c r="S19" i="10"/>
  <c r="AU44" i="10"/>
  <c r="AE44" i="10"/>
  <c r="AT44" i="10"/>
  <c r="R44" i="10"/>
  <c r="AW44" i="10"/>
  <c r="W19" i="40"/>
  <c r="Q19" i="42"/>
  <c r="T20" i="10"/>
  <c r="W19" i="31"/>
  <c r="U16" i="31"/>
  <c r="AE17" i="10"/>
  <c r="R17" i="10"/>
  <c r="AU17" i="10"/>
  <c r="U16" i="40"/>
  <c r="AW17" i="10"/>
  <c r="AT17" i="10"/>
  <c r="W29" i="40"/>
  <c r="T30" i="10"/>
  <c r="Q29" i="42"/>
  <c r="W29" i="31"/>
  <c r="P37" i="42"/>
  <c r="S38" i="10"/>
  <c r="V37" i="40"/>
  <c r="V37" i="31"/>
  <c r="AF38" i="10"/>
  <c r="V32" i="40"/>
  <c r="S33" i="10"/>
  <c r="AF33" i="10"/>
  <c r="V32" i="31"/>
  <c r="P32" i="42"/>
  <c r="Q24" i="42"/>
  <c r="T25" i="10"/>
  <c r="W24" i="31"/>
  <c r="W24" i="40"/>
  <c r="S47" i="10"/>
  <c r="V46" i="40"/>
  <c r="P46" i="42"/>
  <c r="V46" i="31"/>
  <c r="AF47" i="10"/>
  <c r="U9" i="31"/>
  <c r="AU10" i="10"/>
  <c r="R10" i="10"/>
  <c r="AT10" i="10"/>
  <c r="AE10" i="10"/>
  <c r="U9" i="40"/>
  <c r="AW10" i="10"/>
  <c r="AW46" i="10"/>
  <c r="AE46" i="10"/>
  <c r="AT46" i="10"/>
  <c r="R46" i="10"/>
  <c r="AU46" i="10"/>
  <c r="V31" i="31"/>
  <c r="S32" i="10"/>
  <c r="AF32" i="10"/>
  <c r="P31" i="42"/>
  <c r="V31" i="40"/>
  <c r="AW49" i="10"/>
  <c r="AE49" i="10"/>
  <c r="AT49" i="10"/>
  <c r="AU49" i="10"/>
  <c r="R49" i="10"/>
  <c r="AF18" i="39"/>
  <c r="AJ18" i="39" s="1"/>
  <c r="AF43" i="10"/>
  <c r="S43" i="10"/>
  <c r="P42" i="42"/>
  <c r="V42" i="40"/>
  <c r="V42" i="31"/>
  <c r="AE40" i="10"/>
  <c r="AT40" i="10"/>
  <c r="AU40" i="10"/>
  <c r="U39" i="40"/>
  <c r="U39" i="31"/>
  <c r="R40" i="10"/>
  <c r="AW40" i="10"/>
  <c r="Q22" i="42"/>
  <c r="W22" i="31"/>
  <c r="T23" i="10"/>
  <c r="W22" i="40"/>
  <c r="AU41" i="10"/>
  <c r="AE41" i="10"/>
  <c r="AT41" i="10"/>
  <c r="R41" i="10"/>
  <c r="AW41" i="10"/>
  <c r="AU24" i="10"/>
  <c r="U23" i="40"/>
  <c r="AT24" i="10"/>
  <c r="U23" i="31"/>
  <c r="R24" i="10"/>
  <c r="AE24" i="10"/>
  <c r="AW24" i="10"/>
  <c r="AU29" i="10"/>
  <c r="U28" i="40"/>
  <c r="R29" i="10"/>
  <c r="U28" i="31"/>
  <c r="AE29" i="10"/>
  <c r="AW29" i="10"/>
  <c r="AT29" i="10"/>
  <c r="S37" i="10"/>
  <c r="V36" i="40"/>
  <c r="V36" i="31"/>
  <c r="AF37" i="10"/>
  <c r="P36" i="42"/>
  <c r="S13" i="10"/>
  <c r="V12" i="31"/>
  <c r="P12" i="42"/>
  <c r="AF13" i="10"/>
  <c r="V12" i="40"/>
  <c r="V21" i="40"/>
  <c r="P21" i="42"/>
  <c r="V21" i="31"/>
  <c r="AF22" i="10"/>
  <c r="S22" i="10"/>
  <c r="S8" i="10"/>
  <c r="AF8" i="10"/>
  <c r="V7" i="40"/>
  <c r="V7" i="31"/>
  <c r="P7" i="42"/>
  <c r="V33" i="31"/>
  <c r="V33" i="40"/>
  <c r="S34" i="10"/>
  <c r="AF34" i="10"/>
  <c r="P33" i="42"/>
  <c r="AF26" i="10"/>
  <c r="V25" i="40"/>
  <c r="V25" i="31"/>
  <c r="S26" i="10"/>
  <c r="P25" i="42"/>
  <c r="AE50" i="10"/>
  <c r="AF19" i="39"/>
  <c r="AJ19" i="39" s="1"/>
  <c r="R50" i="10"/>
  <c r="V35" i="31"/>
  <c r="V35" i="40"/>
  <c r="P35" i="42"/>
  <c r="AF36" i="10"/>
  <c r="S36" i="10"/>
  <c r="Q10" i="42"/>
  <c r="W10" i="40"/>
  <c r="T11" i="10"/>
  <c r="W10" i="31"/>
  <c r="P27" i="42"/>
  <c r="V27" i="40"/>
  <c r="AF28" i="10"/>
  <c r="V27" i="31"/>
  <c r="S28" i="10"/>
  <c r="U20" i="40"/>
  <c r="AT21" i="10"/>
  <c r="R21" i="10"/>
  <c r="AF16" i="39"/>
  <c r="AJ16" i="39" s="1"/>
  <c r="AU21" i="10"/>
  <c r="AE21" i="10"/>
  <c r="AW21" i="10"/>
  <c r="U20" i="31"/>
  <c r="S42" i="10" l="1"/>
  <c r="V41" i="40"/>
  <c r="P41" i="42"/>
  <c r="AF42" i="10"/>
  <c r="V41" i="31"/>
  <c r="W17" i="40"/>
  <c r="T18" i="10"/>
  <c r="Q17" i="42"/>
  <c r="W17" i="31"/>
  <c r="P14" i="42"/>
  <c r="S15" i="10"/>
  <c r="AF15" i="10"/>
  <c r="V14" i="31"/>
  <c r="V14" i="40"/>
  <c r="V50" i="40"/>
  <c r="P50" i="42"/>
  <c r="S51" i="10"/>
  <c r="V50" i="31"/>
  <c r="AF51" i="10"/>
  <c r="T8" i="10"/>
  <c r="Q7" i="42"/>
  <c r="W7" i="31"/>
  <c r="W7" i="40"/>
  <c r="T13" i="10"/>
  <c r="Q12" i="42"/>
  <c r="W12" i="40"/>
  <c r="W12" i="31"/>
  <c r="T32" i="10"/>
  <c r="W31" i="40"/>
  <c r="Q31" i="42"/>
  <c r="W31" i="31"/>
  <c r="V43" i="40"/>
  <c r="AF44" i="10"/>
  <c r="V43" i="31"/>
  <c r="P43" i="42"/>
  <c r="S44" i="10"/>
  <c r="Q15" i="42"/>
  <c r="T16" i="10"/>
  <c r="W15" i="31"/>
  <c r="W15" i="40"/>
  <c r="T34" i="10"/>
  <c r="Q33" i="42"/>
  <c r="W33" i="40"/>
  <c r="W33" i="31"/>
  <c r="S24" i="10"/>
  <c r="V23" i="31"/>
  <c r="AF24" i="10"/>
  <c r="V23" i="40"/>
  <c r="P23" i="42"/>
  <c r="Q37" i="42"/>
  <c r="W37" i="31"/>
  <c r="W37" i="40"/>
  <c r="T38" i="10"/>
  <c r="T31" i="10"/>
  <c r="W30" i="40"/>
  <c r="W30" i="31"/>
  <c r="Q30" i="42"/>
  <c r="P40" i="42"/>
  <c r="V40" i="40"/>
  <c r="AF41" i="10"/>
  <c r="V40" i="31"/>
  <c r="S41" i="10"/>
  <c r="V39" i="40"/>
  <c r="V39" i="31"/>
  <c r="P39" i="42"/>
  <c r="S40" i="10"/>
  <c r="AF40" i="10"/>
  <c r="V45" i="31"/>
  <c r="P45" i="42"/>
  <c r="AF46" i="10"/>
  <c r="V45" i="40"/>
  <c r="S46" i="10"/>
  <c r="S10" i="10"/>
  <c r="AF10" i="10"/>
  <c r="V9" i="40"/>
  <c r="P9" i="42"/>
  <c r="V9" i="31"/>
  <c r="Q32" i="42"/>
  <c r="W32" i="40"/>
  <c r="T33" i="10"/>
  <c r="W32" i="31"/>
  <c r="V34" i="40"/>
  <c r="AF35" i="10"/>
  <c r="V34" i="31"/>
  <c r="S35" i="10"/>
  <c r="P34" i="42"/>
  <c r="V48" i="31"/>
  <c r="S49" i="10"/>
  <c r="V48" i="40"/>
  <c r="P48" i="42"/>
  <c r="AF49" i="10"/>
  <c r="AF5" i="10"/>
  <c r="S5" i="10"/>
  <c r="P4" i="42"/>
  <c r="V4" i="31"/>
  <c r="V4" i="40"/>
  <c r="W36" i="31"/>
  <c r="T37" i="10"/>
  <c r="Q36" i="42"/>
  <c r="W36" i="40"/>
  <c r="W21" i="40"/>
  <c r="T22" i="10"/>
  <c r="Q21" i="42"/>
  <c r="W21" i="31"/>
  <c r="P28" i="42"/>
  <c r="AF29" i="10"/>
  <c r="V28" i="40"/>
  <c r="V28" i="31"/>
  <c r="S29" i="10"/>
  <c r="Q42" i="42"/>
  <c r="T43" i="10"/>
  <c r="W42" i="40"/>
  <c r="W42" i="31"/>
  <c r="W46" i="40"/>
  <c r="T47" i="10"/>
  <c r="Q46" i="42"/>
  <c r="W46" i="31"/>
  <c r="P16" i="42"/>
  <c r="S17" i="10"/>
  <c r="V16" i="31"/>
  <c r="AF17" i="10"/>
  <c r="V16" i="40"/>
  <c r="W18" i="31"/>
  <c r="T19" i="10"/>
  <c r="Q18" i="42"/>
  <c r="W18" i="40"/>
  <c r="Q11" i="42"/>
  <c r="W11" i="40"/>
  <c r="W11" i="31"/>
  <c r="T12" i="10"/>
  <c r="Q8" i="42"/>
  <c r="T9" i="10"/>
  <c r="W8" i="40"/>
  <c r="W8" i="31"/>
  <c r="AF7" i="10"/>
  <c r="V6" i="31"/>
  <c r="P6" i="42"/>
  <c r="S7" i="10"/>
  <c r="V6" i="40"/>
  <c r="W13" i="31"/>
  <c r="T14" i="10"/>
  <c r="Q13" i="42"/>
  <c r="W13" i="40"/>
  <c r="AF17" i="39"/>
  <c r="AJ17" i="39" s="1"/>
  <c r="AE39" i="10"/>
  <c r="AU39" i="10"/>
  <c r="R39" i="10"/>
  <c r="U38" i="40"/>
  <c r="AW39" i="10"/>
  <c r="AT39" i="10"/>
  <c r="U38" i="31"/>
  <c r="P20" i="42"/>
  <c r="AF21" i="10"/>
  <c r="S21" i="10"/>
  <c r="V20" i="31"/>
  <c r="V20" i="40"/>
  <c r="Q35" i="42"/>
  <c r="W35" i="40"/>
  <c r="T36" i="10"/>
  <c r="W35" i="31"/>
  <c r="P49" i="42"/>
  <c r="V49" i="40"/>
  <c r="S50" i="10"/>
  <c r="AF50" i="10"/>
  <c r="V49" i="31"/>
  <c r="Q27" i="42"/>
  <c r="W27" i="40"/>
  <c r="W27" i="31"/>
  <c r="T28" i="10"/>
  <c r="Q25" i="42"/>
  <c r="W25" i="31"/>
  <c r="T26" i="10"/>
  <c r="W25" i="40"/>
  <c r="T42" i="10" l="1"/>
  <c r="W41" i="40"/>
  <c r="Q41" i="42"/>
  <c r="W41" i="31"/>
  <c r="Q14" i="42"/>
  <c r="W14" i="31"/>
  <c r="T15" i="10"/>
  <c r="W14" i="40"/>
  <c r="W51" i="31"/>
  <c r="W51" i="40"/>
  <c r="T51" i="10"/>
  <c r="Q51" i="42"/>
  <c r="W6" i="40"/>
  <c r="W6" i="31"/>
  <c r="Q6" i="42"/>
  <c r="T7" i="10"/>
  <c r="Q28" i="42"/>
  <c r="T29" i="10"/>
  <c r="W28" i="40"/>
  <c r="W28" i="31"/>
  <c r="W9" i="40"/>
  <c r="Q9" i="42"/>
  <c r="T10" i="10"/>
  <c r="W9" i="31"/>
  <c r="S39" i="10"/>
  <c r="V38" i="40"/>
  <c r="AF39" i="10"/>
  <c r="V38" i="31"/>
  <c r="P38" i="42"/>
  <c r="W16" i="40"/>
  <c r="T17" i="10"/>
  <c r="W16" i="31"/>
  <c r="Q16" i="42"/>
  <c r="W43" i="40"/>
  <c r="Q43" i="42"/>
  <c r="W43" i="31"/>
  <c r="T44" i="10"/>
  <c r="W48" i="40"/>
  <c r="W48" i="31"/>
  <c r="Q48" i="42"/>
  <c r="T49" i="10"/>
  <c r="T35" i="10"/>
  <c r="W34" i="40"/>
  <c r="Q34" i="42"/>
  <c r="W34" i="31"/>
  <c r="Q39" i="42"/>
  <c r="W39" i="40"/>
  <c r="T40" i="10"/>
  <c r="W39" i="31"/>
  <c r="W23" i="40"/>
  <c r="Q23" i="42"/>
  <c r="W23" i="31"/>
  <c r="T24" i="10"/>
  <c r="W45" i="40"/>
  <c r="Q45" i="42"/>
  <c r="W45" i="31"/>
  <c r="T46" i="10"/>
  <c r="W4" i="40"/>
  <c r="W4" i="31"/>
  <c r="T5" i="10"/>
  <c r="Q4" i="42"/>
  <c r="T41" i="10"/>
  <c r="W40" i="31"/>
  <c r="W40" i="40"/>
  <c r="Q40" i="42"/>
  <c r="W20" i="31"/>
  <c r="Q20" i="42"/>
  <c r="W20" i="40"/>
  <c r="T21" i="10"/>
  <c r="Q50" i="42"/>
  <c r="Q49" i="42"/>
  <c r="W50" i="31"/>
  <c r="W50" i="40"/>
  <c r="W49" i="40"/>
  <c r="W49" i="31"/>
  <c r="T50" i="10"/>
  <c r="T39" i="10" l="1"/>
  <c r="W38" i="40"/>
  <c r="Q38" i="42"/>
  <c r="W38" i="31"/>
</calcChain>
</file>

<file path=xl/sharedStrings.xml><?xml version="1.0" encoding="utf-8"?>
<sst xmlns="http://schemas.openxmlformats.org/spreadsheetml/2006/main" count="3071" uniqueCount="369">
  <si>
    <t>When filling in data, be sure not to override any existing formulas.</t>
  </si>
  <si>
    <t>FOR 2017 CEDS Update:</t>
  </si>
  <si>
    <t>TAB - B5 Purchase Prices - Towns</t>
  </si>
  <si>
    <t>DO NOTHING ON THIS TAB!</t>
  </si>
  <si>
    <t xml:space="preserve">Wait for FULL YEAR 2016 data. </t>
  </si>
  <si>
    <t>TAB - B5_NHA data 2016</t>
  </si>
  <si>
    <t>Data entry in Columns B-G -please wait until full year data is available.</t>
  </si>
  <si>
    <t xml:space="preserve"> </t>
  </si>
  <si>
    <t>ENTER DATA in ROSE SHADED AREA BELOW</t>
  </si>
  <si>
    <t>OEP updates its housing data by giving the NET CHANGE in units.  In order to get the Housing Estimates (Table B-1), you have to add the # of permit in this table to the previous year's housing stock in Table B-1.  Enter raw data in rose shaded area, below.</t>
  </si>
  <si>
    <r>
      <t xml:space="preserve">Total Housing for Towns within Rockinham County </t>
    </r>
    <r>
      <rPr>
        <b/>
        <sz val="11"/>
        <rFont val="Arial"/>
        <family val="2"/>
      </rPr>
      <t>RAW DATA</t>
    </r>
  </si>
  <si>
    <t>Residential Permits, net change of units</t>
  </si>
  <si>
    <t>town</t>
  </si>
  <si>
    <t>county</t>
  </si>
  <si>
    <t>2000 Census</t>
  </si>
  <si>
    <t>2010 Census</t>
  </si>
  <si>
    <t>Atkinson</t>
  </si>
  <si>
    <t>RC</t>
  </si>
  <si>
    <t>Auburn</t>
  </si>
  <si>
    <t>Brentwood</t>
  </si>
  <si>
    <t>Candia</t>
  </si>
  <si>
    <t>Chester</t>
  </si>
  <si>
    <t>Danville</t>
  </si>
  <si>
    <t>Deerfield</t>
  </si>
  <si>
    <t>Derry</t>
  </si>
  <si>
    <t>East Kingston</t>
  </si>
  <si>
    <t>Epping</t>
  </si>
  <si>
    <t>Exeter</t>
  </si>
  <si>
    <t>Fremont</t>
  </si>
  <si>
    <t>Greenland</t>
  </si>
  <si>
    <t>Hampstead</t>
  </si>
  <si>
    <t>Hampton</t>
  </si>
  <si>
    <t>Hampton Falls</t>
  </si>
  <si>
    <t>Hudson</t>
  </si>
  <si>
    <t>HC</t>
  </si>
  <si>
    <t>Kensington</t>
  </si>
  <si>
    <t>Kingston</t>
  </si>
  <si>
    <t>Litchfield</t>
  </si>
  <si>
    <t>Londonderry</t>
  </si>
  <si>
    <t>Merrimack</t>
  </si>
  <si>
    <t>Nashua</t>
  </si>
  <si>
    <t>New Castle</t>
  </si>
  <si>
    <t>Newfields</t>
  </si>
  <si>
    <t>Newington</t>
  </si>
  <si>
    <t>Newmarket</t>
  </si>
  <si>
    <t>Newton</t>
  </si>
  <si>
    <t>North Hampton</t>
  </si>
  <si>
    <t>Northwood</t>
  </si>
  <si>
    <t>Nottingham</t>
  </si>
  <si>
    <t>Pelham</t>
  </si>
  <si>
    <t>Plaistow</t>
  </si>
  <si>
    <t>Portsmouth</t>
  </si>
  <si>
    <t>Raymond</t>
  </si>
  <si>
    <t>Rye</t>
  </si>
  <si>
    <t>Salem</t>
  </si>
  <si>
    <t>Sandown</t>
  </si>
  <si>
    <t>Seabrook</t>
  </si>
  <si>
    <t>South Hampton</t>
  </si>
  <si>
    <t>Stratham</t>
  </si>
  <si>
    <t>Windham</t>
  </si>
  <si>
    <t>Hillsborough County Totals:</t>
  </si>
  <si>
    <t>Rockingham County Totals:</t>
  </si>
  <si>
    <t>State of NH Totals:</t>
  </si>
  <si>
    <t>Organize by Region</t>
  </si>
  <si>
    <t>CEDS Eastern Towns Totals:</t>
  </si>
  <si>
    <t>CEDS Central Towns Totals:</t>
  </si>
  <si>
    <t>CEDS Western Towns Totals:</t>
  </si>
  <si>
    <t>REDC CEDS Region Totals:</t>
  </si>
  <si>
    <t>Table B-1  Housing Units -- Census Counts and Housing Estimates</t>
  </si>
  <si>
    <t>2012 CEDS Update</t>
  </si>
  <si>
    <t>USED IN 2009 CEDS UPDATE</t>
  </si>
  <si>
    <t>Hide these columns for final reporting.</t>
  </si>
  <si>
    <t>Housing Units</t>
  </si>
  <si>
    <t>Avg. Annual Growth Rate</t>
  </si>
  <si>
    <t>Avg P/unit,  Census Housing</t>
  </si>
  <si>
    <t>Avg. Persons/Unit (NH OEP)</t>
  </si>
  <si>
    <t>NHOEP Housing Estimates</t>
  </si>
  <si>
    <t>POPULATION FROM OEP ** COPY AND PASTE FROM TABLE A-population</t>
  </si>
  <si>
    <t>Recent Unit Growth</t>
  </si>
  <si>
    <t>2-year annualized growth</t>
  </si>
  <si>
    <t>SORT FUNCTIONS</t>
  </si>
  <si>
    <t>(US Census counts--all units)</t>
  </si>
  <si>
    <t>1980</t>
  </si>
  <si>
    <t>2000-2007</t>
  </si>
  <si>
    <t>2005-2007</t>
  </si>
  <si>
    <t>TOWN/AREA</t>
  </si>
  <si>
    <t>muni</t>
  </si>
  <si>
    <t>NECTA</t>
  </si>
  <si>
    <t>cedssub</t>
  </si>
  <si>
    <t>rpa</t>
  </si>
  <si>
    <t>'80-'90</t>
  </si>
  <si>
    <t>'90-'00</t>
  </si>
  <si>
    <t>'00-'10</t>
  </si>
  <si>
    <t>Units</t>
  </si>
  <si>
    <t>Avg. An. Gr.</t>
  </si>
  <si>
    <t>E</t>
  </si>
  <si>
    <t>RPC</t>
  </si>
  <si>
    <t>U</t>
  </si>
  <si>
    <t>SRPC</t>
  </si>
  <si>
    <t>ET</t>
  </si>
  <si>
    <t>C</t>
  </si>
  <si>
    <t>SNHPC</t>
  </si>
  <si>
    <t>CT</t>
  </si>
  <si>
    <t>W</t>
  </si>
  <si>
    <t>NRPC</t>
  </si>
  <si>
    <t>WT</t>
  </si>
  <si>
    <t>NH</t>
  </si>
  <si>
    <t>NOTE 1: Decline in units in Portsmouth and Newington is attributed to the closure of Pease AFB</t>
  </si>
  <si>
    <t>Source:  U.S. Census, and Current Estimates and Trends in New Hampshire's Housing Supply: NH OEP</t>
  </si>
  <si>
    <t>2010 Data</t>
  </si>
  <si>
    <t>** CEDS SUBREGION averages are weighted averages.</t>
  </si>
  <si>
    <t>All Homes</t>
  </si>
  <si>
    <t>Existing Homes</t>
  </si>
  <si>
    <t>New Homes</t>
  </si>
  <si>
    <t>Town/Area</t>
  </si>
  <si>
    <t>Median Purchase Price</t>
  </si>
  <si>
    <t>Sample Size</t>
  </si>
  <si>
    <t>n/a</t>
  </si>
  <si>
    <t>CEDS Eastern Towns</t>
  </si>
  <si>
    <t>CEDS Central Towns</t>
  </si>
  <si>
    <t>CEDS Western Towns</t>
  </si>
  <si>
    <t>REDC REGION</t>
  </si>
  <si>
    <t>Hillsborough County</t>
  </si>
  <si>
    <t>Rockingham County</t>
  </si>
  <si>
    <t>New Hamsphire</t>
  </si>
  <si>
    <t>Table B-7:  Foreclosure Data</t>
  </si>
  <si>
    <t>Year-to-Year Change</t>
  </si>
  <si>
    <t>2005-2006</t>
  </si>
  <si>
    <t>2006-2007</t>
  </si>
  <si>
    <t>2007-2008</t>
  </si>
  <si>
    <t>2008-2009</t>
  </si>
  <si>
    <t>2009-2010</t>
  </si>
  <si>
    <t>2010 *</t>
  </si>
  <si>
    <t>REDC CEDS Region</t>
  </si>
  <si>
    <t>New Hampshire</t>
  </si>
  <si>
    <t>Source:  Real Data (www.real-data.com) / NHHFA (foreclosure update newsletter)</t>
  </si>
  <si>
    <t>Source:  U.S. Census Bureau &amp; NH Office of Energy and Planning</t>
  </si>
  <si>
    <t>* 2010 Housing Stock data from US Census Bureau</t>
  </si>
  <si>
    <t>2017 Data</t>
  </si>
  <si>
    <t>2016 Data</t>
  </si>
  <si>
    <t>Area</t>
  </si>
  <si>
    <t>2015 Data</t>
  </si>
  <si>
    <t xml:space="preserve">n/a </t>
  </si>
  <si>
    <t>2014 Data</t>
  </si>
  <si>
    <t>2013 Data</t>
  </si>
  <si>
    <t>UPDATED 2013 INFO ON MARCH 31, 2015</t>
  </si>
  <si>
    <t>2012 Data</t>
  </si>
  <si>
    <t>SAMPLE SIZE 0</t>
  </si>
  <si>
    <t>2011 Data</t>
  </si>
  <si>
    <t>SAMPLE SIZE OF 0</t>
  </si>
  <si>
    <t>2009 CEDS Update, Rockingham County, NH</t>
  </si>
  <si>
    <t>2014 CEDS Update</t>
  </si>
  <si>
    <t>2016 CEDS Update</t>
  </si>
  <si>
    <t>2017 CEDS Update</t>
  </si>
  <si>
    <t>2018 CEDS Update</t>
  </si>
  <si>
    <t>2008 All Home Sales</t>
  </si>
  <si>
    <t>2008 Existing Home Sales</t>
  </si>
  <si>
    <t>2008 New Home Sales</t>
  </si>
  <si>
    <t>Med. Sales Price Change 07 to 08</t>
  </si>
  <si>
    <t>2009 All Home Sales</t>
  </si>
  <si>
    <t>2009 Existing Home Sales</t>
  </si>
  <si>
    <t>2009 New Home Sales</t>
  </si>
  <si>
    <t>Med. Sales Price Change 08 to 09</t>
  </si>
  <si>
    <t>2010 All Home Sales</t>
  </si>
  <si>
    <t>2010 Existing Home Sales</t>
  </si>
  <si>
    <t>2010 New Home Sales</t>
  </si>
  <si>
    <t>Med. Sales Price Change 09 to 10</t>
  </si>
  <si>
    <t>2011 All Home Sales*</t>
  </si>
  <si>
    <t>2011 Existing Home Sales*</t>
  </si>
  <si>
    <t>2011 New Home Sales*</t>
  </si>
  <si>
    <t>Med. Sales Price Change 10 to 11</t>
  </si>
  <si>
    <t>2012 All Home Sales *</t>
  </si>
  <si>
    <t>2012 Existing Home Sales*</t>
  </si>
  <si>
    <t>2012 New Home Sales *</t>
  </si>
  <si>
    <t>2013 All Home Sales</t>
  </si>
  <si>
    <t>2013 Existing Home Sales</t>
  </si>
  <si>
    <t>2013 New Home Sales</t>
  </si>
  <si>
    <t>Med. Sales Price Change 2012 to 2013</t>
  </si>
  <si>
    <t>2014 All Home Sales</t>
  </si>
  <si>
    <t>2014 Existing Home Sales</t>
  </si>
  <si>
    <t>2014 New Home Sales</t>
  </si>
  <si>
    <t>Med. Sales Price Change 2013-2014</t>
  </si>
  <si>
    <t>2015 All Home Sales</t>
  </si>
  <si>
    <t>2015 Existing Home Sales</t>
  </si>
  <si>
    <t>2015 New Home Sales</t>
  </si>
  <si>
    <t>Med. Sales Price Change 2014-2015</t>
  </si>
  <si>
    <t>Med. Sales Price Change 2010-2015</t>
  </si>
  <si>
    <t>2016 All Home Sales</t>
  </si>
  <si>
    <t>2016 Existing Home Sales</t>
  </si>
  <si>
    <t>2016 New Home Sales</t>
  </si>
  <si>
    <t>Med. Sales Price Change 2015-2016</t>
  </si>
  <si>
    <t>Med. Sales Price Change 2011-2016</t>
  </si>
  <si>
    <t>2017 All Home Sales</t>
  </si>
  <si>
    <t>2017 Existing Home Sales</t>
  </si>
  <si>
    <t>2017 New Home Sales</t>
  </si>
  <si>
    <t>Med. Sales Price Change 2016-2017</t>
  </si>
  <si>
    <t>Med. Sales Price Change 2012-2017</t>
  </si>
  <si>
    <t>Med Sales Price</t>
  </si>
  <si>
    <t>All Sales</t>
  </si>
  <si>
    <t>Existing</t>
  </si>
  <si>
    <t>New</t>
  </si>
  <si>
    <t>Source:  NH Housing Finance Authority Purchase Price Database; CEDS Subregion Sales Prices based on weighted averages</t>
  </si>
  <si>
    <t>NOTE:  Calculations based on sample sizes less than 50 are considered highly volatile.</t>
  </si>
  <si>
    <t>Existing Home Sales</t>
  </si>
  <si>
    <t>New Home Sales</t>
  </si>
  <si>
    <t>Total Sales</t>
  </si>
  <si>
    <t>% new</t>
  </si>
  <si>
    <t>Increase in sales 2012-2013</t>
  </si>
  <si>
    <t># of Sales, 2011</t>
  </si>
  <si>
    <t># of Sales, 2012</t>
  </si>
  <si>
    <t># of Sales, 2013</t>
  </si>
  <si>
    <t>2012 All Home Sales</t>
  </si>
  <si>
    <t>2012 Existing Home Sales</t>
  </si>
  <si>
    <t>2012 New Home Sales</t>
  </si>
  <si>
    <t>2012 Med Sales Price</t>
  </si>
  <si>
    <t>2013 Med Sales Price</t>
  </si>
  <si>
    <t>CEDS Eastern Subregion</t>
  </si>
  <si>
    <t>CEDS Central Subregion</t>
  </si>
  <si>
    <t>CEDS Western Subregion</t>
  </si>
  <si>
    <t># of Sales, 2014</t>
  </si>
  <si>
    <t># of Sales, 2015</t>
  </si>
  <si>
    <t># of Sales, 2016</t>
  </si>
  <si>
    <t>2014 Med Sales Price</t>
  </si>
  <si>
    <t>2015 Med Sales Price</t>
  </si>
  <si>
    <t>2016 Med Sales Price</t>
  </si>
  <si>
    <t>Change 2010 to 2011</t>
  </si>
  <si>
    <t>Change from 2006-2011</t>
  </si>
  <si>
    <t>2011*</t>
  </si>
  <si>
    <t>change from 2010 to 2011</t>
  </si>
  <si>
    <t>Percent change from 2010 to 2011</t>
  </si>
  <si>
    <t>Belknap County</t>
  </si>
  <si>
    <t>Carroll County</t>
  </si>
  <si>
    <t>Cheshire County</t>
  </si>
  <si>
    <t>Coos County</t>
  </si>
  <si>
    <t>Grafton County</t>
  </si>
  <si>
    <t>Merrimack County</t>
  </si>
  <si>
    <t>Strafford County</t>
  </si>
  <si>
    <t>* The values listed for 2011 are the preliminary year end values. These numbers may be adjusted slightly once final sales are reported.</t>
  </si>
  <si>
    <t>Sullivan County</t>
  </si>
  <si>
    <t>New Hampshire Statewide</t>
  </si>
  <si>
    <t>% Existing Home Sales</t>
  </si>
  <si>
    <t>% New Home Sales</t>
  </si>
  <si>
    <t>2013 CEDS Update</t>
  </si>
  <si>
    <t>Number of Foreclosures</t>
  </si>
  <si>
    <t>% Housing Stock</t>
  </si>
  <si>
    <t>% Year to Year Change</t>
  </si>
  <si>
    <t>2010-2011</t>
  </si>
  <si>
    <t>2011-2012</t>
  </si>
  <si>
    <t>2012-2013</t>
  </si>
  <si>
    <t xml:space="preserve">Source:  Real Data (www.real-data.com) </t>
  </si>
  <si>
    <t>2009 Data</t>
  </si>
  <si>
    <t>2008 Data</t>
  </si>
  <si>
    <t>2007 Data</t>
  </si>
  <si>
    <t>2006 Data</t>
  </si>
  <si>
    <t>Ave. Annual Growth Rate</t>
  </si>
  <si>
    <t>(US Census counts-all units)</t>
  </si>
  <si>
    <t>00-'08</t>
  </si>
  <si>
    <t>growth in region</t>
  </si>
  <si>
    <t>from 2000-2008:</t>
  </si>
  <si>
    <t>% growth same time:</t>
  </si>
  <si>
    <t xml:space="preserve">avg. annual growth same time: </t>
  </si>
  <si>
    <t>NHOEP Population Estimates</t>
  </si>
  <si>
    <t>Avg. Annual Employment</t>
  </si>
  <si>
    <t>Avg. Annl. Employ-ment</t>
  </si>
  <si>
    <t>n</t>
  </si>
  <si>
    <t>Average Annual Growth Rate</t>
  </si>
  <si>
    <t>2000-2008</t>
  </si>
  <si>
    <t>2000-2005</t>
  </si>
  <si>
    <t>2005-2008</t>
  </si>
  <si>
    <t>housing</t>
  </si>
  <si>
    <t>employment</t>
  </si>
  <si>
    <t>State of NH</t>
  </si>
  <si>
    <t>Ave. Persons/Unit (NH OEP)</t>
  </si>
  <si>
    <t>annual growth rate</t>
  </si>
  <si>
    <t>annualized growth rates</t>
  </si>
  <si>
    <t>2005-2009</t>
  </si>
  <si>
    <t>2000-07</t>
  </si>
  <si>
    <t xml:space="preserve">CEDS Central Subregion </t>
  </si>
  <si>
    <t>Foreclosed Deeds</t>
  </si>
  <si>
    <t>housing counts</t>
  </si>
  <si>
    <t>% of stock</t>
  </si>
  <si>
    <t>Change from 2009 to 2010</t>
  </si>
  <si>
    <t>% of total sales</t>
  </si>
  <si>
    <t>all home sales</t>
  </si>
  <si>
    <t>new home sales</t>
  </si>
  <si>
    <t>existing home sales</t>
  </si>
  <si>
    <t>2008 Number Sales</t>
  </si>
  <si>
    <t>2009 Number Sales</t>
  </si>
  <si>
    <t>2010 Number Sales</t>
  </si>
  <si>
    <t>2011 Number Sales</t>
  </si>
  <si>
    <t>% change 2008-2009</t>
  </si>
  <si>
    <t>% change 2009-2011</t>
  </si>
  <si>
    <t>2014-15 % change</t>
  </si>
  <si>
    <t>change</t>
  </si>
  <si>
    <t>change 2013-14</t>
  </si>
  <si>
    <t>%</t>
  </si>
  <si>
    <t>N/A</t>
  </si>
  <si>
    <t># of Sales, 2017</t>
  </si>
  <si>
    <t>2017 Med Sales Price</t>
  </si>
  <si>
    <t>Note: Calculations based on sample sizes less than 50 are considered highly volatile; CEDS Subregion Sales Prices based on weighted averages.</t>
  </si>
  <si>
    <t>2018 All Home Sales</t>
  </si>
  <si>
    <t>2018 Existing Home Sales</t>
  </si>
  <si>
    <t>2018 New Home Sales</t>
  </si>
  <si>
    <t>2019 CEDS Update</t>
  </si>
  <si>
    <t>Med. Sales Price Change 2017-2018</t>
  </si>
  <si>
    <t>Med. Sales Price Change 2013-2018</t>
  </si>
  <si>
    <t>Source:  NH Housing Finance Authority Purchase Price Database, median prices</t>
  </si>
  <si>
    <t>REDC</t>
  </si>
  <si>
    <t>Hills/Rock</t>
  </si>
  <si>
    <t># of Sales, 2018</t>
  </si>
  <si>
    <t>2018 Med Sales Price</t>
  </si>
  <si>
    <t>2020 Data For 2021 CEDS</t>
  </si>
  <si>
    <t>2019 Data For 2020 CEDS</t>
  </si>
  <si>
    <t>2018 Data for 2019 CEDS</t>
  </si>
  <si>
    <t>2019 All Home Sales</t>
  </si>
  <si>
    <t>2019 Existing Home Sales</t>
  </si>
  <si>
    <t>2019 New Home Sales</t>
  </si>
  <si>
    <t>Med. Sales Price Change 2018-2019</t>
  </si>
  <si>
    <t>Med. Sales Price Change 2014-2019</t>
  </si>
  <si>
    <t>2020 CEDS</t>
  </si>
  <si>
    <t># of Sales, 2019</t>
  </si>
  <si>
    <t>2018-19 % change</t>
  </si>
  <si>
    <t>2019 Med Sales Price</t>
  </si>
  <si>
    <t>New homes 2017</t>
  </si>
  <si>
    <t>New Homes 2018</t>
  </si>
  <si>
    <t>new homes 2019</t>
  </si>
  <si>
    <t>2020 All Home Sales</t>
  </si>
  <si>
    <t>2020 Existing Home Sales</t>
  </si>
  <si>
    <t>2020 New Home Sales</t>
  </si>
  <si>
    <t>Med. Sales Price Change 2019-2020</t>
  </si>
  <si>
    <t>Med. Sales Price Change 2015-2020</t>
  </si>
  <si>
    <t>2021 CEDS Update</t>
  </si>
  <si>
    <t>2021 Data For 2022 CEDS</t>
  </si>
  <si>
    <t>2022 Data For 2023 CEDS</t>
  </si>
  <si>
    <t>2021 All Home Sales</t>
  </si>
  <si>
    <t>2021 Existing Home Sales</t>
  </si>
  <si>
    <t>2021 New Home Sales</t>
  </si>
  <si>
    <t>2022 All Home Sales</t>
  </si>
  <si>
    <t>2022 Existing Home Sales</t>
  </si>
  <si>
    <t>2022 New Home Sales</t>
  </si>
  <si>
    <t>2023 Data For 2024 CEDS</t>
  </si>
  <si>
    <t>Eastern subregion</t>
  </si>
  <si>
    <t>Central subregion</t>
  </si>
  <si>
    <t>Western subregion</t>
  </si>
  <si>
    <t>Average purchase price for a home 2018-2022</t>
  </si>
  <si>
    <t>2023 All Home Sales</t>
  </si>
  <si>
    <t>2023 Existing Home Sales</t>
  </si>
  <si>
    <t>2023 New Home Sales</t>
  </si>
  <si>
    <t>2024 Data For 2025 CEDS</t>
  </si>
  <si>
    <t>Number of Sales</t>
  </si>
  <si>
    <t>Hillsborough</t>
  </si>
  <si>
    <t>Rockingham</t>
  </si>
  <si>
    <t>2025 CEDS</t>
  </si>
  <si>
    <t>2025 Data For 2026 CEDS</t>
  </si>
  <si>
    <t>2024 All Home Sales</t>
  </si>
  <si>
    <t>2024 Existing Home Sales</t>
  </si>
  <si>
    <t>2024 New Home Sales</t>
  </si>
  <si>
    <t>Med. Sales Price Change 2019-2024</t>
  </si>
  <si>
    <t>CEDS Region</t>
  </si>
  <si>
    <t>Western Subregion</t>
  </si>
  <si>
    <t>Central Subregion</t>
  </si>
  <si>
    <t>Eastern Subregion</t>
  </si>
  <si>
    <t>Table B-5: Home Sales Data - REDC CEDS Region</t>
  </si>
  <si>
    <t>2025 All Home Sales</t>
  </si>
  <si>
    <t>2025 Existing Home Sales</t>
  </si>
  <si>
    <t>2025 New Home Sales</t>
  </si>
  <si>
    <t>Median Sales Price Change 2024-2025</t>
  </si>
  <si>
    <t>Number Closed Sales</t>
  </si>
  <si>
    <t>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</si>
</sst>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%"/>
    <numFmt numFmtId="166" formatCode="&quot;$&quot;#,##0"/>
    <numFmt numFmtId="167" formatCode="_(* #,##0_);_(* \(#,##0\);_(* &quot;-&quot;??_);_(@_)"/>
    <numFmt numFmtId="168" formatCode="&quot;$&quot;#,##0.00"/>
  </numFmts>
  <fonts count="65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9"/>
      <color indexed="8"/>
      <name val="Arial"/>
      <family val="2"/>
    </font>
    <font>
      <sz val="10"/>
      <name val="Univers (WN)"/>
    </font>
    <font>
      <sz val="11"/>
      <name val="Arial Black"/>
      <family val="2"/>
    </font>
    <font>
      <b/>
      <sz val="10"/>
      <name val="Courier"/>
      <family val="3"/>
    </font>
    <font>
      <b/>
      <sz val="10"/>
      <name val="Helv"/>
    </font>
    <font>
      <b/>
      <i/>
      <sz val="10"/>
      <name val="Courier"/>
      <family val="3"/>
    </font>
    <font>
      <b/>
      <i/>
      <sz val="10"/>
      <name val="Univers (WN)"/>
    </font>
    <font>
      <b/>
      <sz val="10"/>
      <name val="Univers (WN)"/>
    </font>
    <font>
      <sz val="8"/>
      <name val="Arial"/>
      <family val="2"/>
    </font>
    <font>
      <b/>
      <sz val="8"/>
      <name val="Arial"/>
      <family val="2"/>
    </font>
    <font>
      <b/>
      <sz val="12"/>
      <name val="Univers (E1)"/>
    </font>
    <font>
      <b/>
      <sz val="14"/>
      <name val="Univers (WN)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8"/>
      <name val="Univers (WN)"/>
    </font>
    <font>
      <sz val="10"/>
      <color indexed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ourier"/>
      <family val="3"/>
    </font>
    <font>
      <sz val="1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name val="Avenir Book"/>
      <family val="2"/>
    </font>
    <font>
      <sz val="10"/>
      <name val="Avenir Book"/>
      <family val="2"/>
    </font>
    <font>
      <sz val="11"/>
      <name val="Avenir Book"/>
      <family val="2"/>
    </font>
    <font>
      <i/>
      <sz val="10"/>
      <name val="Avenir Book"/>
      <family val="2"/>
    </font>
    <font>
      <sz val="12"/>
      <name val="Avenir Book"/>
      <family val="2"/>
    </font>
    <font>
      <b/>
      <sz val="10"/>
      <name val="Avenir Book"/>
      <family val="2"/>
    </font>
    <font>
      <sz val="9"/>
      <name val="Avenir Book"/>
      <family val="2"/>
    </font>
    <font>
      <b/>
      <sz val="9"/>
      <name val="Avenir Book"/>
      <family val="2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CB557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rgb="FFA8CDCE"/>
      </top>
      <bottom style="thin">
        <color rgb="FFBB7E2B"/>
      </bottom>
      <diagonal/>
    </border>
    <border>
      <left/>
      <right/>
      <top style="thin">
        <color rgb="FFA8CDCE"/>
      </top>
      <bottom style="thin">
        <color rgb="FFBB7E2B"/>
      </bottom>
      <diagonal/>
    </border>
    <border>
      <left/>
      <right style="thin">
        <color auto="1"/>
      </right>
      <top style="thin">
        <color rgb="FFA8CDCE"/>
      </top>
      <bottom style="thin">
        <color rgb="FFBB7E2B"/>
      </bottom>
      <diagonal/>
    </border>
    <border>
      <left style="thin">
        <color auto="1"/>
      </left>
      <right/>
      <top style="thin">
        <color rgb="FFA8CDCE"/>
      </top>
      <bottom style="thin">
        <color rgb="FFBB7E2B"/>
      </bottom>
      <diagonal/>
    </border>
    <border>
      <left style="thin">
        <color auto="1"/>
      </left>
      <right/>
      <top/>
      <bottom style="thin">
        <color rgb="FFBB7E2B"/>
      </bottom>
      <diagonal/>
    </border>
    <border>
      <left/>
      <right style="thin">
        <color auto="1"/>
      </right>
      <top/>
      <bottom style="thin">
        <color rgb="FFBB7E2B"/>
      </bottom>
      <diagonal/>
    </border>
    <border>
      <left/>
      <right/>
      <top/>
      <bottom style="thin">
        <color rgb="FFBB7E2B"/>
      </bottom>
      <diagonal/>
    </border>
    <border>
      <left style="thin">
        <color auto="1"/>
      </left>
      <right style="thin">
        <color auto="1"/>
      </right>
      <top style="thin">
        <color rgb="FFBB7E2B"/>
      </top>
      <bottom style="thin">
        <color rgb="FFBB7E2B"/>
      </bottom>
      <diagonal/>
    </border>
    <border>
      <left/>
      <right/>
      <top style="thin">
        <color rgb="FFBB7E2B"/>
      </top>
      <bottom style="thin">
        <color rgb="FFBB7E2B"/>
      </bottom>
      <diagonal/>
    </border>
    <border>
      <left/>
      <right style="thin">
        <color auto="1"/>
      </right>
      <top style="thin">
        <color rgb="FFBB7E2B"/>
      </top>
      <bottom style="thin">
        <color rgb="FFBB7E2B"/>
      </bottom>
      <diagonal/>
    </border>
    <border>
      <left style="thin">
        <color auto="1"/>
      </left>
      <right/>
      <top style="thin">
        <color rgb="FFBB7E2B"/>
      </top>
      <bottom style="thin">
        <color rgb="FFBB7E2B"/>
      </bottom>
      <diagonal/>
    </border>
    <border>
      <left style="thin">
        <color auto="1"/>
      </left>
      <right style="thin">
        <color auto="1"/>
      </right>
      <top style="thin">
        <color rgb="FFBB7E2B"/>
      </top>
      <bottom/>
      <diagonal/>
    </border>
    <border>
      <left style="thin">
        <color auto="1"/>
      </left>
      <right style="thin">
        <color auto="1"/>
      </right>
      <top style="thin">
        <color rgb="FFBB7E2B"/>
      </top>
      <bottom style="thin">
        <color auto="1"/>
      </bottom>
      <diagonal/>
    </border>
    <border>
      <left/>
      <right/>
      <top style="thin">
        <color rgb="FFBB7E2B"/>
      </top>
      <bottom/>
      <diagonal/>
    </border>
    <border>
      <left/>
      <right style="thin">
        <color auto="1"/>
      </right>
      <top style="thin">
        <color rgb="FFBB7E2B"/>
      </top>
      <bottom/>
      <diagonal/>
    </border>
    <border>
      <left style="thin">
        <color auto="1"/>
      </left>
      <right/>
      <top style="thin">
        <color rgb="FFBB7E2B"/>
      </top>
      <bottom style="thin">
        <color auto="1"/>
      </bottom>
      <diagonal/>
    </border>
    <border>
      <left/>
      <right style="thin">
        <color auto="1"/>
      </right>
      <top style="thin">
        <color rgb="FFBB7E2B"/>
      </top>
      <bottom style="thin">
        <color auto="1"/>
      </bottom>
      <diagonal/>
    </border>
    <border>
      <left style="thin">
        <color auto="1"/>
      </left>
      <right/>
      <top style="thin">
        <color rgb="FFBB7E2B"/>
      </top>
      <bottom/>
      <diagonal/>
    </border>
    <border>
      <left style="thin">
        <color auto="1"/>
      </left>
      <right style="thin">
        <color auto="1"/>
      </right>
      <top/>
      <bottom style="thin">
        <color rgb="FFBB7E2B"/>
      </bottom>
      <diagonal/>
    </border>
    <border>
      <left/>
      <right style="thin">
        <color auto="1"/>
      </right>
      <top style="thin">
        <color auto="1"/>
      </top>
      <bottom style="thin">
        <color rgb="FFBB7E2B"/>
      </bottom>
      <diagonal/>
    </border>
    <border>
      <left/>
      <right style="thin">
        <color auto="1"/>
      </right>
      <top style="thin">
        <color rgb="FFAECBCD"/>
      </top>
      <bottom style="thin">
        <color rgb="FFBB7E2B"/>
      </bottom>
      <diagonal/>
    </border>
    <border>
      <left/>
      <right style="thin">
        <color auto="1"/>
      </right>
      <top style="thin">
        <color rgb="FFBB7E2B"/>
      </top>
      <bottom style="thin">
        <color rgb="FFB5B635"/>
      </bottom>
      <diagonal/>
    </border>
    <border>
      <left style="thin">
        <color auto="1"/>
      </left>
      <right/>
      <top style="thin">
        <color auto="1"/>
      </top>
      <bottom style="thin">
        <color rgb="FFBB7E2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B7E2B"/>
      </bottom>
      <diagonal/>
    </border>
    <border>
      <left/>
      <right/>
      <top style="thin">
        <color auto="1"/>
      </top>
      <bottom style="thin">
        <color rgb="FFBB7E2B"/>
      </bottom>
      <diagonal/>
    </border>
    <border>
      <left/>
      <right/>
      <top style="thin">
        <color rgb="FFBB7E2B"/>
      </top>
      <bottom style="thin">
        <color auto="1"/>
      </bottom>
      <diagonal/>
    </border>
  </borders>
  <cellStyleXfs count="107">
    <xf numFmtId="0" fontId="0" fillId="0" borderId="0"/>
    <xf numFmtId="43" fontId="3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35" fillId="0" borderId="0"/>
    <xf numFmtId="0" fontId="5" fillId="0" borderId="0"/>
    <xf numFmtId="0" fontId="43" fillId="0" borderId="0"/>
    <xf numFmtId="0" fontId="43" fillId="0" borderId="0"/>
    <xf numFmtId="0" fontId="16" fillId="0" borderId="0"/>
    <xf numFmtId="9" fontId="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22" borderId="0" applyNumberFormat="0" applyBorder="0" applyAlignment="0" applyProtection="0"/>
    <xf numFmtId="0" fontId="55" fillId="23" borderId="0" applyNumberFormat="0" applyBorder="0" applyAlignment="0" applyProtection="0"/>
    <xf numFmtId="0" fontId="56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</cellStyleXfs>
  <cellXfs count="962">
    <xf numFmtId="0" fontId="0" fillId="0" borderId="0" xfId="0"/>
    <xf numFmtId="0" fontId="8" fillId="0" borderId="1" xfId="0" applyFont="1" applyBorder="1"/>
    <xf numFmtId="0" fontId="8" fillId="0" borderId="2" xfId="0" applyFont="1" applyBorder="1"/>
    <xf numFmtId="0" fontId="13" fillId="0" borderId="0" xfId="0" applyFont="1"/>
    <xf numFmtId="0" fontId="14" fillId="0" borderId="0" xfId="0" applyFont="1"/>
    <xf numFmtId="0" fontId="17" fillId="0" borderId="0" xfId="9" applyFont="1"/>
    <xf numFmtId="0" fontId="16" fillId="0" borderId="0" xfId="9" applyAlignment="1">
      <alignment horizontal="center"/>
    </xf>
    <xf numFmtId="0" fontId="16" fillId="0" borderId="0" xfId="9"/>
    <xf numFmtId="0" fontId="8" fillId="0" borderId="0" xfId="9" applyFont="1"/>
    <xf numFmtId="0" fontId="8" fillId="0" borderId="0" xfId="9" applyFont="1" applyAlignment="1">
      <alignment horizontal="center"/>
    </xf>
    <xf numFmtId="0" fontId="11" fillId="2" borderId="2" xfId="9" applyFont="1" applyFill="1" applyBorder="1" applyAlignment="1">
      <alignment horizontal="center"/>
    </xf>
    <xf numFmtId="0" fontId="18" fillId="0" borderId="0" xfId="9" applyFont="1"/>
    <xf numFmtId="0" fontId="18" fillId="0" borderId="0" xfId="9" applyFont="1" applyAlignment="1">
      <alignment horizontal="left"/>
    </xf>
    <xf numFmtId="0" fontId="12" fillId="2" borderId="1" xfId="9" applyFont="1" applyFill="1" applyBorder="1" applyAlignment="1">
      <alignment horizontal="center"/>
    </xf>
    <xf numFmtId="0" fontId="12" fillId="2" borderId="3" xfId="9" applyFont="1" applyFill="1" applyBorder="1" applyAlignment="1">
      <alignment horizontal="center"/>
    </xf>
    <xf numFmtId="0" fontId="12" fillId="2" borderId="0" xfId="9" applyFont="1" applyFill="1" applyAlignment="1">
      <alignment horizontal="center"/>
    </xf>
    <xf numFmtId="0" fontId="19" fillId="0" borderId="0" xfId="9" applyFont="1" applyAlignment="1">
      <alignment horizontal="center"/>
    </xf>
    <xf numFmtId="0" fontId="18" fillId="0" borderId="0" xfId="9" applyFont="1" applyAlignment="1">
      <alignment horizontal="center"/>
    </xf>
    <xf numFmtId="0" fontId="9" fillId="0" borderId="0" xfId="9" applyFont="1"/>
    <xf numFmtId="0" fontId="12" fillId="3" borderId="0" xfId="9" applyFont="1" applyFill="1"/>
    <xf numFmtId="0" fontId="22" fillId="0" borderId="0" xfId="9" applyFont="1"/>
    <xf numFmtId="165" fontId="18" fillId="0" borderId="0" xfId="9" applyNumberFormat="1" applyFont="1" applyAlignment="1">
      <alignment horizontal="center"/>
    </xf>
    <xf numFmtId="0" fontId="19" fillId="0" borderId="0" xfId="9" applyFont="1"/>
    <xf numFmtId="0" fontId="13" fillId="0" borderId="0" xfId="9" applyFont="1"/>
    <xf numFmtId="3" fontId="13" fillId="0" borderId="0" xfId="9" applyNumberFormat="1" applyFont="1" applyAlignment="1">
      <alignment horizontal="center"/>
    </xf>
    <xf numFmtId="0" fontId="12" fillId="0" borderId="0" xfId="9" applyFont="1"/>
    <xf numFmtId="165" fontId="13" fillId="0" borderId="0" xfId="9" applyNumberFormat="1" applyFont="1" applyAlignment="1">
      <alignment horizontal="center"/>
    </xf>
    <xf numFmtId="164" fontId="13" fillId="0" borderId="0" xfId="9" applyNumberFormat="1" applyFont="1" applyAlignment="1">
      <alignment horizontal="center"/>
    </xf>
    <xf numFmtId="165" fontId="12" fillId="0" borderId="0" xfId="9" applyNumberFormat="1" applyFont="1" applyAlignment="1">
      <alignment horizontal="center"/>
    </xf>
    <xf numFmtId="0" fontId="12" fillId="0" borderId="0" xfId="9" applyFont="1" applyAlignment="1">
      <alignment horizontal="center"/>
    </xf>
    <xf numFmtId="0" fontId="23" fillId="0" borderId="0" xfId="9" applyFont="1" applyAlignment="1">
      <alignment horizontal="left"/>
    </xf>
    <xf numFmtId="0" fontId="23" fillId="0" borderId="0" xfId="9" applyFont="1" applyAlignment="1">
      <alignment horizontal="center"/>
    </xf>
    <xf numFmtId="0" fontId="24" fillId="0" borderId="0" xfId="9" applyFont="1" applyAlignment="1">
      <alignment horizontal="center"/>
    </xf>
    <xf numFmtId="0" fontId="23" fillId="0" borderId="0" xfId="9" applyFont="1"/>
    <xf numFmtId="3" fontId="23" fillId="0" borderId="0" xfId="9" applyNumberFormat="1" applyFont="1" applyAlignment="1">
      <alignment horizontal="center"/>
    </xf>
    <xf numFmtId="0" fontId="25" fillId="0" borderId="0" xfId="9" applyFont="1" applyAlignment="1">
      <alignment horizontal="center"/>
    </xf>
    <xf numFmtId="0" fontId="8" fillId="0" borderId="0" xfId="9" applyFont="1" applyAlignment="1">
      <alignment horizontal="left"/>
    </xf>
    <xf numFmtId="0" fontId="26" fillId="0" borderId="0" xfId="9" applyFont="1"/>
    <xf numFmtId="0" fontId="26" fillId="0" borderId="0" xfId="9" applyFont="1" applyAlignment="1">
      <alignment horizontal="center"/>
    </xf>
    <xf numFmtId="0" fontId="12" fillId="0" borderId="0" xfId="9" applyFont="1" applyAlignment="1">
      <alignment horizontal="left"/>
    </xf>
    <xf numFmtId="0" fontId="21" fillId="0" borderId="0" xfId="9" applyFont="1" applyAlignment="1">
      <alignment horizontal="center"/>
    </xf>
    <xf numFmtId="0" fontId="22" fillId="0" borderId="0" xfId="9" applyFont="1" applyAlignment="1">
      <alignment horizontal="center"/>
    </xf>
    <xf numFmtId="0" fontId="16" fillId="0" borderId="0" xfId="9" applyAlignment="1">
      <alignment horizontal="left"/>
    </xf>
    <xf numFmtId="5" fontId="16" fillId="0" borderId="0" xfId="9" applyNumberFormat="1" applyAlignment="1">
      <alignment horizontal="center"/>
    </xf>
    <xf numFmtId="9" fontId="16" fillId="0" borderId="0" xfId="9" applyNumberFormat="1" applyAlignment="1">
      <alignment horizontal="center"/>
    </xf>
    <xf numFmtId="165" fontId="16" fillId="0" borderId="0" xfId="9" applyNumberFormat="1" applyAlignment="1">
      <alignment horizontal="center"/>
    </xf>
    <xf numFmtId="165" fontId="8" fillId="0" borderId="0" xfId="9" applyNumberFormat="1" applyFont="1" applyAlignment="1">
      <alignment horizontal="center"/>
    </xf>
    <xf numFmtId="5" fontId="22" fillId="0" borderId="0" xfId="9" applyNumberFormat="1" applyFont="1" applyAlignment="1">
      <alignment horizontal="center"/>
    </xf>
    <xf numFmtId="9" fontId="22" fillId="0" borderId="0" xfId="9" applyNumberFormat="1" applyFont="1" applyAlignment="1">
      <alignment horizontal="center"/>
    </xf>
    <xf numFmtId="0" fontId="29" fillId="0" borderId="7" xfId="0" applyFont="1" applyBorder="1" applyAlignment="1">
      <alignment horizontal="center" vertical="top" wrapText="1"/>
    </xf>
    <xf numFmtId="0" fontId="30" fillId="0" borderId="0" xfId="9" applyFont="1"/>
    <xf numFmtId="0" fontId="29" fillId="0" borderId="7" xfId="0" applyFont="1" applyBorder="1" applyAlignment="1">
      <alignment horizontal="center" wrapText="1"/>
    </xf>
    <xf numFmtId="166" fontId="28" fillId="0" borderId="1" xfId="10" applyNumberFormat="1" applyFont="1" applyBorder="1" applyAlignment="1">
      <alignment horizontal="center"/>
    </xf>
    <xf numFmtId="166" fontId="29" fillId="0" borderId="7" xfId="10" applyNumberFormat="1" applyFont="1" applyBorder="1" applyAlignment="1">
      <alignment horizontal="center"/>
    </xf>
    <xf numFmtId="0" fontId="12" fillId="0" borderId="7" xfId="0" applyFont="1" applyBorder="1"/>
    <xf numFmtId="0" fontId="32" fillId="0" borderId="0" xfId="0" applyFont="1"/>
    <xf numFmtId="0" fontId="30" fillId="0" borderId="0" xfId="0" applyFont="1"/>
    <xf numFmtId="0" fontId="32" fillId="0" borderId="4" xfId="0" applyFont="1" applyBorder="1"/>
    <xf numFmtId="1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166" fontId="13" fillId="0" borderId="7" xfId="0" applyNumberFormat="1" applyFont="1" applyBorder="1" applyAlignment="1">
      <alignment horizontal="right" wrapText="1"/>
    </xf>
    <xf numFmtId="166" fontId="0" fillId="0" borderId="0" xfId="0" applyNumberFormat="1" applyAlignment="1">
      <alignment horizontal="right"/>
    </xf>
    <xf numFmtId="0" fontId="13" fillId="0" borderId="7" xfId="0" applyFont="1" applyBorder="1" applyAlignment="1">
      <alignment horizontal="center" wrapText="1"/>
    </xf>
    <xf numFmtId="0" fontId="5" fillId="0" borderId="0" xfId="0" applyFont="1"/>
    <xf numFmtId="166" fontId="13" fillId="0" borderId="11" xfId="0" applyNumberFormat="1" applyFont="1" applyBorder="1" applyAlignment="1">
      <alignment horizontal="right"/>
    </xf>
    <xf numFmtId="0" fontId="13" fillId="0" borderId="11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166" fontId="13" fillId="6" borderId="4" xfId="0" applyNumberFormat="1" applyFont="1" applyFill="1" applyBorder="1" applyAlignment="1">
      <alignment horizontal="right"/>
    </xf>
    <xf numFmtId="3" fontId="13" fillId="6" borderId="4" xfId="0" applyNumberFormat="1" applyFont="1" applyFill="1" applyBorder="1" applyAlignment="1">
      <alignment horizontal="center"/>
    </xf>
    <xf numFmtId="0" fontId="13" fillId="6" borderId="12" xfId="0" applyFont="1" applyFill="1" applyBorder="1" applyAlignment="1">
      <alignment horizontal="center"/>
    </xf>
    <xf numFmtId="166" fontId="13" fillId="6" borderId="8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/>
    </xf>
    <xf numFmtId="9" fontId="28" fillId="0" borderId="2" xfId="10" applyFont="1" applyBorder="1"/>
    <xf numFmtId="9" fontId="28" fillId="0" borderId="1" xfId="10" applyFont="1" applyBorder="1"/>
    <xf numFmtId="9" fontId="29" fillId="0" borderId="7" xfId="10" applyFont="1" applyBorder="1"/>
    <xf numFmtId="0" fontId="17" fillId="0" borderId="0" xfId="6" applyFont="1"/>
    <xf numFmtId="3" fontId="5" fillId="0" borderId="0" xfId="6" applyNumberFormat="1"/>
    <xf numFmtId="0" fontId="43" fillId="0" borderId="0" xfId="8"/>
    <xf numFmtId="0" fontId="8" fillId="0" borderId="7" xfId="6" applyFont="1" applyBorder="1"/>
    <xf numFmtId="3" fontId="8" fillId="0" borderId="7" xfId="6" applyNumberFormat="1" applyFont="1" applyBorder="1"/>
    <xf numFmtId="165" fontId="8" fillId="0" borderId="7" xfId="14" applyNumberFormat="1" applyFont="1" applyBorder="1"/>
    <xf numFmtId="3" fontId="8" fillId="0" borderId="7" xfId="6" applyNumberFormat="1" applyFont="1" applyBorder="1" applyAlignment="1">
      <alignment horizontal="right"/>
    </xf>
    <xf numFmtId="3" fontId="8" fillId="0" borderId="0" xfId="6" applyNumberFormat="1" applyFont="1"/>
    <xf numFmtId="0" fontId="5" fillId="0" borderId="0" xfId="6"/>
    <xf numFmtId="3" fontId="43" fillId="0" borderId="0" xfId="8" applyNumberFormat="1"/>
    <xf numFmtId="3" fontId="43" fillId="0" borderId="14" xfId="8" applyNumberFormat="1" applyBorder="1"/>
    <xf numFmtId="0" fontId="23" fillId="7" borderId="0" xfId="9" applyFont="1" applyFill="1" applyAlignment="1">
      <alignment horizontal="center"/>
    </xf>
    <xf numFmtId="0" fontId="23" fillId="7" borderId="0" xfId="9" applyFont="1" applyFill="1"/>
    <xf numFmtId="3" fontId="23" fillId="7" borderId="0" xfId="9" applyNumberFormat="1" applyFont="1" applyFill="1" applyAlignment="1">
      <alignment horizontal="center"/>
    </xf>
    <xf numFmtId="0" fontId="8" fillId="8" borderId="7" xfId="0" applyFont="1" applyFill="1" applyBorder="1"/>
    <xf numFmtId="0" fontId="0" fillId="8" borderId="7" xfId="0" applyFill="1" applyBorder="1" applyAlignment="1">
      <alignment horizontal="left"/>
    </xf>
    <xf numFmtId="0" fontId="8" fillId="0" borderId="7" xfId="9" applyFont="1" applyBorder="1" applyAlignment="1">
      <alignment horizontal="left"/>
    </xf>
    <xf numFmtId="3" fontId="8" fillId="0" borderId="7" xfId="9" applyNumberFormat="1" applyFont="1" applyBorder="1" applyAlignment="1">
      <alignment horizontal="center"/>
    </xf>
    <xf numFmtId="167" fontId="9" fillId="0" borderId="7" xfId="1" applyNumberFormat="1" applyFont="1" applyBorder="1" applyAlignment="1">
      <alignment horizontal="center"/>
    </xf>
    <xf numFmtId="165" fontId="8" fillId="0" borderId="7" xfId="9" applyNumberFormat="1" applyFont="1" applyBorder="1" applyAlignment="1">
      <alignment horizontal="center"/>
    </xf>
    <xf numFmtId="164" fontId="8" fillId="0" borderId="7" xfId="9" applyNumberFormat="1" applyFont="1" applyBorder="1" applyAlignment="1">
      <alignment horizontal="center"/>
    </xf>
    <xf numFmtId="164" fontId="8" fillId="3" borderId="7" xfId="9" applyNumberFormat="1" applyFont="1" applyFill="1" applyBorder="1" applyAlignment="1">
      <alignment horizontal="center"/>
    </xf>
    <xf numFmtId="3" fontId="8" fillId="0" borderId="7" xfId="9" applyNumberFormat="1" applyFont="1" applyBorder="1"/>
    <xf numFmtId="3" fontId="8" fillId="3" borderId="7" xfId="9" applyNumberFormat="1" applyFont="1" applyFill="1" applyBorder="1" applyAlignment="1">
      <alignment horizontal="right"/>
    </xf>
    <xf numFmtId="165" fontId="8" fillId="3" borderId="7" xfId="10" applyNumberFormat="1" applyFont="1" applyFill="1" applyBorder="1" applyAlignment="1">
      <alignment horizontal="center"/>
    </xf>
    <xf numFmtId="0" fontId="18" fillId="0" borderId="7" xfId="9" applyFont="1" applyBorder="1" applyAlignment="1">
      <alignment horizontal="center"/>
    </xf>
    <xf numFmtId="0" fontId="16" fillId="0" borderId="7" xfId="9" applyBorder="1"/>
    <xf numFmtId="3" fontId="11" fillId="0" borderId="7" xfId="9" applyNumberFormat="1" applyFont="1" applyBorder="1"/>
    <xf numFmtId="3" fontId="11" fillId="3" borderId="7" xfId="9" applyNumberFormat="1" applyFont="1" applyFill="1" applyBorder="1" applyAlignment="1">
      <alignment horizontal="right"/>
    </xf>
    <xf numFmtId="165" fontId="11" fillId="3" borderId="7" xfId="10" applyNumberFormat="1" applyFont="1" applyFill="1" applyBorder="1" applyAlignment="1">
      <alignment horizontal="center"/>
    </xf>
    <xf numFmtId="165" fontId="34" fillId="3" borderId="7" xfId="10" applyNumberFormat="1" applyFont="1" applyFill="1" applyBorder="1" applyAlignment="1">
      <alignment horizontal="center"/>
    </xf>
    <xf numFmtId="0" fontId="20" fillId="0" borderId="7" xfId="9" applyFont="1" applyBorder="1" applyAlignment="1">
      <alignment horizontal="center"/>
    </xf>
    <xf numFmtId="0" fontId="21" fillId="0" borderId="7" xfId="9" applyFont="1" applyBorder="1"/>
    <xf numFmtId="0" fontId="12" fillId="2" borderId="2" xfId="9" applyFont="1" applyFill="1" applyBorder="1" applyAlignment="1">
      <alignment horizontal="center"/>
    </xf>
    <xf numFmtId="0" fontId="24" fillId="2" borderId="2" xfId="9" applyFont="1" applyFill="1" applyBorder="1" applyAlignment="1">
      <alignment horizontal="center"/>
    </xf>
    <xf numFmtId="0" fontId="0" fillId="5" borderId="7" xfId="0" applyFill="1" applyBorder="1"/>
    <xf numFmtId="0" fontId="32" fillId="5" borderId="7" xfId="0" applyFont="1" applyFill="1" applyBorder="1"/>
    <xf numFmtId="0" fontId="5" fillId="0" borderId="0" xfId="9" applyFont="1"/>
    <xf numFmtId="0" fontId="13" fillId="9" borderId="3" xfId="9" applyFont="1" applyFill="1" applyBorder="1" applyAlignment="1">
      <alignment horizontal="center"/>
    </xf>
    <xf numFmtId="0" fontId="13" fillId="9" borderId="0" xfId="9" applyFont="1" applyFill="1" applyAlignment="1">
      <alignment horizontal="center"/>
    </xf>
    <xf numFmtId="0" fontId="10" fillId="9" borderId="0" xfId="9" applyFont="1" applyFill="1" applyAlignment="1">
      <alignment horizontal="center" wrapText="1"/>
    </xf>
    <xf numFmtId="0" fontId="13" fillId="9" borderId="0" xfId="9" applyFont="1" applyFill="1"/>
    <xf numFmtId="0" fontId="13" fillId="9" borderId="5" xfId="9" applyFont="1" applyFill="1" applyBorder="1"/>
    <xf numFmtId="0" fontId="5" fillId="9" borderId="3" xfId="9" applyFont="1" applyFill="1" applyBorder="1"/>
    <xf numFmtId="0" fontId="5" fillId="9" borderId="0" xfId="9" applyFont="1" applyFill="1"/>
    <xf numFmtId="0" fontId="7" fillId="9" borderId="0" xfId="9" applyFont="1" applyFill="1" applyAlignment="1">
      <alignment horizontal="center"/>
    </xf>
    <xf numFmtId="0" fontId="5" fillId="9" borderId="5" xfId="9" applyFont="1" applyFill="1" applyBorder="1"/>
    <xf numFmtId="0" fontId="5" fillId="9" borderId="7" xfId="9" applyFont="1" applyFill="1" applyBorder="1"/>
    <xf numFmtId="0" fontId="9" fillId="9" borderId="7" xfId="9" applyFont="1" applyFill="1" applyBorder="1"/>
    <xf numFmtId="3" fontId="8" fillId="9" borderId="7" xfId="0" applyNumberFormat="1" applyFont="1" applyFill="1" applyBorder="1"/>
    <xf numFmtId="0" fontId="14" fillId="9" borderId="7" xfId="9" applyFont="1" applyFill="1" applyBorder="1"/>
    <xf numFmtId="3" fontId="14" fillId="9" borderId="7" xfId="9" applyNumberFormat="1" applyFont="1" applyFill="1" applyBorder="1"/>
    <xf numFmtId="0" fontId="5" fillId="0" borderId="0" xfId="9" applyFont="1" applyAlignment="1">
      <alignment horizontal="center"/>
    </xf>
    <xf numFmtId="0" fontId="13" fillId="0" borderId="0" xfId="9" applyFont="1" applyAlignment="1">
      <alignment horizontal="left"/>
    </xf>
    <xf numFmtId="0" fontId="13" fillId="0" borderId="0" xfId="9" applyFont="1" applyAlignment="1">
      <alignment horizontal="center"/>
    </xf>
    <xf numFmtId="10" fontId="5" fillId="0" borderId="0" xfId="9" applyNumberFormat="1" applyFont="1" applyAlignment="1">
      <alignment horizontal="center"/>
    </xf>
    <xf numFmtId="0" fontId="13" fillId="7" borderId="0" xfId="9" applyFont="1" applyFill="1"/>
    <xf numFmtId="0" fontId="13" fillId="7" borderId="5" xfId="9" applyFont="1" applyFill="1" applyBorder="1"/>
    <xf numFmtId="3" fontId="13" fillId="0" borderId="11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0" fontId="41" fillId="0" borderId="0" xfId="0" applyFont="1"/>
    <xf numFmtId="3" fontId="8" fillId="10" borderId="7" xfId="0" applyNumberFormat="1" applyFont="1" applyFill="1" applyBorder="1"/>
    <xf numFmtId="3" fontId="11" fillId="10" borderId="7" xfId="0" applyNumberFormat="1" applyFont="1" applyFill="1" applyBorder="1"/>
    <xf numFmtId="0" fontId="11" fillId="10" borderId="7" xfId="0" applyFont="1" applyFill="1" applyBorder="1"/>
    <xf numFmtId="1" fontId="11" fillId="10" borderId="7" xfId="0" applyNumberFormat="1" applyFont="1" applyFill="1" applyBorder="1"/>
    <xf numFmtId="0" fontId="12" fillId="6" borderId="2" xfId="0" applyFont="1" applyFill="1" applyBorder="1"/>
    <xf numFmtId="0" fontId="12" fillId="6" borderId="10" xfId="0" applyFont="1" applyFill="1" applyBorder="1"/>
    <xf numFmtId="0" fontId="12" fillId="6" borderId="8" xfId="0" applyFont="1" applyFill="1" applyBorder="1"/>
    <xf numFmtId="166" fontId="13" fillId="6" borderId="11" xfId="0" applyNumberFormat="1" applyFont="1" applyFill="1" applyBorder="1" applyAlignment="1">
      <alignment horizontal="right"/>
    </xf>
    <xf numFmtId="3" fontId="13" fillId="6" borderId="11" xfId="0" applyNumberFormat="1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3" fillId="6" borderId="11" xfId="0" applyFont="1" applyFill="1" applyBorder="1" applyAlignment="1">
      <alignment horizontal="center"/>
    </xf>
    <xf numFmtId="0" fontId="14" fillId="11" borderId="0" xfId="0" applyFont="1" applyFill="1"/>
    <xf numFmtId="0" fontId="13" fillId="11" borderId="0" xfId="0" applyFont="1" applyFill="1"/>
    <xf numFmtId="0" fontId="21" fillId="11" borderId="7" xfId="9" applyFont="1" applyFill="1" applyBorder="1"/>
    <xf numFmtId="0" fontId="14" fillId="11" borderId="7" xfId="9" applyFont="1" applyFill="1" applyBorder="1"/>
    <xf numFmtId="3" fontId="14" fillId="11" borderId="7" xfId="9" applyNumberFormat="1" applyFont="1" applyFill="1" applyBorder="1"/>
    <xf numFmtId="1" fontId="11" fillId="11" borderId="7" xfId="0" applyNumberFormat="1" applyFont="1" applyFill="1" applyBorder="1"/>
    <xf numFmtId="3" fontId="11" fillId="11" borderId="7" xfId="9" applyNumberFormat="1" applyFont="1" applyFill="1" applyBorder="1" applyAlignment="1">
      <alignment horizontal="right"/>
    </xf>
    <xf numFmtId="165" fontId="11" fillId="11" borderId="7" xfId="10" applyNumberFormat="1" applyFont="1" applyFill="1" applyBorder="1" applyAlignment="1">
      <alignment horizontal="center"/>
    </xf>
    <xf numFmtId="165" fontId="8" fillId="11" borderId="7" xfId="10" applyNumberFormat="1" applyFont="1" applyFill="1" applyBorder="1" applyAlignment="1">
      <alignment horizontal="center"/>
    </xf>
    <xf numFmtId="0" fontId="20" fillId="11" borderId="7" xfId="9" applyFont="1" applyFill="1" applyBorder="1" applyAlignment="1">
      <alignment horizontal="center"/>
    </xf>
    <xf numFmtId="3" fontId="11" fillId="11" borderId="7" xfId="0" applyNumberFormat="1" applyFont="1" applyFill="1" applyBorder="1"/>
    <xf numFmtId="3" fontId="12" fillId="11" borderId="7" xfId="9" applyNumberFormat="1" applyFont="1" applyFill="1" applyBorder="1" applyAlignment="1">
      <alignment horizontal="right"/>
    </xf>
    <xf numFmtId="165" fontId="12" fillId="11" borderId="7" xfId="10" applyNumberFormat="1" applyFont="1" applyFill="1" applyBorder="1" applyAlignment="1">
      <alignment horizontal="center"/>
    </xf>
    <xf numFmtId="0" fontId="18" fillId="11" borderId="7" xfId="9" applyFont="1" applyFill="1" applyBorder="1"/>
    <xf numFmtId="0" fontId="13" fillId="11" borderId="7" xfId="9" applyFont="1" applyFill="1" applyBorder="1"/>
    <xf numFmtId="0" fontId="12" fillId="11" borderId="7" xfId="9" applyFont="1" applyFill="1" applyBorder="1"/>
    <xf numFmtId="3" fontId="12" fillId="11" borderId="7" xfId="0" applyNumberFormat="1" applyFont="1" applyFill="1" applyBorder="1"/>
    <xf numFmtId="165" fontId="18" fillId="11" borderId="7" xfId="9" applyNumberFormat="1" applyFont="1" applyFill="1" applyBorder="1" applyAlignment="1">
      <alignment horizontal="center"/>
    </xf>
    <xf numFmtId="0" fontId="22" fillId="11" borderId="7" xfId="9" applyFont="1" applyFill="1" applyBorder="1"/>
    <xf numFmtId="0" fontId="18" fillId="11" borderId="7" xfId="9" applyFont="1" applyFill="1" applyBorder="1" applyAlignment="1">
      <alignment horizontal="center"/>
    </xf>
    <xf numFmtId="0" fontId="16" fillId="0" borderId="9" xfId="9" applyBorder="1"/>
    <xf numFmtId="0" fontId="21" fillId="0" borderId="9" xfId="9" applyFont="1" applyBorder="1"/>
    <xf numFmtId="0" fontId="21" fillId="11" borderId="9" xfId="9" applyFont="1" applyFill="1" applyBorder="1"/>
    <xf numFmtId="0" fontId="22" fillId="11" borderId="9" xfId="9" applyFont="1" applyFill="1" applyBorder="1"/>
    <xf numFmtId="0" fontId="18" fillId="11" borderId="9" xfId="9" applyFont="1" applyFill="1" applyBorder="1"/>
    <xf numFmtId="164" fontId="11" fillId="0" borderId="7" xfId="9" applyNumberFormat="1" applyFont="1" applyBorder="1" applyAlignment="1">
      <alignment horizontal="center"/>
    </xf>
    <xf numFmtId="3" fontId="11" fillId="0" borderId="17" xfId="0" applyNumberFormat="1" applyFont="1" applyBorder="1"/>
    <xf numFmtId="0" fontId="8" fillId="12" borderId="0" xfId="6" applyFont="1" applyFill="1"/>
    <xf numFmtId="3" fontId="8" fillId="12" borderId="0" xfId="6" applyNumberFormat="1" applyFont="1" applyFill="1"/>
    <xf numFmtId="3" fontId="8" fillId="12" borderId="14" xfId="6" applyNumberFormat="1" applyFont="1" applyFill="1" applyBorder="1"/>
    <xf numFmtId="0" fontId="43" fillId="12" borderId="0" xfId="8" applyFill="1"/>
    <xf numFmtId="0" fontId="37" fillId="12" borderId="0" xfId="8" applyFont="1" applyFill="1"/>
    <xf numFmtId="3" fontId="5" fillId="12" borderId="0" xfId="6" applyNumberFormat="1" applyFill="1" applyAlignment="1">
      <alignment horizontal="right"/>
    </xf>
    <xf numFmtId="1" fontId="12" fillId="2" borderId="7" xfId="6" applyNumberFormat="1" applyFont="1" applyFill="1" applyBorder="1" applyAlignment="1">
      <alignment horizontal="center"/>
    </xf>
    <xf numFmtId="0" fontId="10" fillId="2" borderId="7" xfId="6" applyFont="1" applyFill="1" applyBorder="1" applyAlignment="1">
      <alignment horizontal="center" wrapText="1"/>
    </xf>
    <xf numFmtId="0" fontId="12" fillId="2" borderId="4" xfId="9" applyFont="1" applyFill="1" applyBorder="1" applyAlignment="1">
      <alignment horizontal="center"/>
    </xf>
    <xf numFmtId="3" fontId="0" fillId="0" borderId="0" xfId="0" applyNumberFormat="1"/>
    <xf numFmtId="0" fontId="11" fillId="0" borderId="0" xfId="9" applyFont="1" applyAlignment="1">
      <alignment horizontal="left"/>
    </xf>
    <xf numFmtId="0" fontId="0" fillId="13" borderId="0" xfId="0" applyFill="1"/>
    <xf numFmtId="165" fontId="0" fillId="0" borderId="0" xfId="10" applyNumberFormat="1" applyFont="1"/>
    <xf numFmtId="0" fontId="12" fillId="2" borderId="12" xfId="9" quotePrefix="1" applyFont="1" applyFill="1" applyBorder="1" applyAlignment="1">
      <alignment horizontal="center"/>
    </xf>
    <xf numFmtId="0" fontId="12" fillId="2" borderId="4" xfId="9" quotePrefix="1" applyFont="1" applyFill="1" applyBorder="1" applyAlignment="1">
      <alignment horizontal="center"/>
    </xf>
    <xf numFmtId="0" fontId="12" fillId="0" borderId="7" xfId="9" applyFont="1" applyBorder="1" applyAlignment="1">
      <alignment horizontal="left"/>
    </xf>
    <xf numFmtId="0" fontId="12" fillId="13" borderId="7" xfId="9" applyFont="1" applyFill="1" applyBorder="1" applyAlignment="1">
      <alignment horizontal="left"/>
    </xf>
    <xf numFmtId="3" fontId="8" fillId="0" borderId="8" xfId="9" applyNumberFormat="1" applyFont="1" applyBorder="1" applyAlignment="1">
      <alignment horizontal="center"/>
    </xf>
    <xf numFmtId="3" fontId="8" fillId="0" borderId="11" xfId="9" applyNumberFormat="1" applyFont="1" applyBorder="1" applyAlignment="1">
      <alignment horizontal="center"/>
    </xf>
    <xf numFmtId="3" fontId="8" fillId="0" borderId="9" xfId="9" applyNumberFormat="1" applyFont="1" applyBorder="1" applyAlignment="1">
      <alignment horizontal="center"/>
    </xf>
    <xf numFmtId="3" fontId="8" fillId="13" borderId="8" xfId="9" applyNumberFormat="1" applyFont="1" applyFill="1" applyBorder="1" applyAlignment="1">
      <alignment horizontal="center"/>
    </xf>
    <xf numFmtId="3" fontId="8" fillId="13" borderId="11" xfId="9" applyNumberFormat="1" applyFont="1" applyFill="1" applyBorder="1" applyAlignment="1">
      <alignment horizontal="center"/>
    </xf>
    <xf numFmtId="3" fontId="8" fillId="13" borderId="9" xfId="9" applyNumberFormat="1" applyFont="1" applyFill="1" applyBorder="1" applyAlignment="1">
      <alignment horizontal="center"/>
    </xf>
    <xf numFmtId="3" fontId="8" fillId="0" borderId="8" xfId="9" applyNumberFormat="1" applyFont="1" applyBorder="1"/>
    <xf numFmtId="3" fontId="8" fillId="0" borderId="11" xfId="9" applyNumberFormat="1" applyFont="1" applyBorder="1"/>
    <xf numFmtId="3" fontId="8" fillId="0" borderId="9" xfId="9" applyNumberFormat="1" applyFont="1" applyBorder="1"/>
    <xf numFmtId="3" fontId="8" fillId="13" borderId="8" xfId="9" applyNumberFormat="1" applyFont="1" applyFill="1" applyBorder="1"/>
    <xf numFmtId="3" fontId="8" fillId="13" borderId="11" xfId="9" applyNumberFormat="1" applyFont="1" applyFill="1" applyBorder="1"/>
    <xf numFmtId="3" fontId="8" fillId="13" borderId="9" xfId="9" applyNumberFormat="1" applyFont="1" applyFill="1" applyBorder="1"/>
    <xf numFmtId="165" fontId="8" fillId="0" borderId="8" xfId="9" applyNumberFormat="1" applyFont="1" applyBorder="1" applyAlignment="1">
      <alignment horizontal="center"/>
    </xf>
    <xf numFmtId="165" fontId="8" fillId="0" borderId="11" xfId="9" applyNumberFormat="1" applyFont="1" applyBorder="1" applyAlignment="1">
      <alignment horizontal="center"/>
    </xf>
    <xf numFmtId="165" fontId="8" fillId="0" borderId="9" xfId="9" applyNumberFormat="1" applyFont="1" applyBorder="1" applyAlignment="1">
      <alignment horizontal="center"/>
    </xf>
    <xf numFmtId="165" fontId="8" fillId="13" borderId="8" xfId="9" applyNumberFormat="1" applyFont="1" applyFill="1" applyBorder="1" applyAlignment="1">
      <alignment horizontal="center"/>
    </xf>
    <xf numFmtId="165" fontId="8" fillId="13" borderId="11" xfId="9" applyNumberFormat="1" applyFont="1" applyFill="1" applyBorder="1" applyAlignment="1">
      <alignment horizontal="center"/>
    </xf>
    <xf numFmtId="165" fontId="8" fillId="13" borderId="9" xfId="9" applyNumberFormat="1" applyFont="1" applyFill="1" applyBorder="1" applyAlignment="1">
      <alignment horizontal="center"/>
    </xf>
    <xf numFmtId="9" fontId="0" fillId="0" borderId="0" xfId="0" applyNumberFormat="1"/>
    <xf numFmtId="0" fontId="0" fillId="0" borderId="3" xfId="0" applyBorder="1"/>
    <xf numFmtId="3" fontId="0" fillId="0" borderId="3" xfId="0" applyNumberFormat="1" applyBorder="1"/>
    <xf numFmtId="0" fontId="5" fillId="0" borderId="3" xfId="0" applyFont="1" applyBorder="1"/>
    <xf numFmtId="3" fontId="13" fillId="0" borderId="0" xfId="0" applyNumberFormat="1" applyFont="1"/>
    <xf numFmtId="0" fontId="13" fillId="0" borderId="3" xfId="0" applyFont="1" applyBorder="1"/>
    <xf numFmtId="1" fontId="13" fillId="0" borderId="3" xfId="0" applyNumberFormat="1" applyFont="1" applyBorder="1"/>
    <xf numFmtId="1" fontId="13" fillId="0" borderId="0" xfId="0" applyNumberFormat="1" applyFont="1"/>
    <xf numFmtId="3" fontId="13" fillId="0" borderId="3" xfId="0" applyNumberFormat="1" applyFont="1" applyBorder="1"/>
    <xf numFmtId="0" fontId="13" fillId="14" borderId="0" xfId="0" applyFont="1" applyFill="1"/>
    <xf numFmtId="3" fontId="13" fillId="14" borderId="0" xfId="0" applyNumberFormat="1" applyFont="1" applyFill="1"/>
    <xf numFmtId="1" fontId="13" fillId="14" borderId="3" xfId="0" applyNumberFormat="1" applyFont="1" applyFill="1" applyBorder="1"/>
    <xf numFmtId="1" fontId="13" fillId="14" borderId="0" xfId="0" applyNumberFormat="1" applyFont="1" applyFill="1"/>
    <xf numFmtId="0" fontId="5" fillId="12" borderId="7" xfId="0" applyFont="1" applyFill="1" applyBorder="1"/>
    <xf numFmtId="0" fontId="5" fillId="12" borderId="6" xfId="0" applyFont="1" applyFill="1" applyBorder="1"/>
    <xf numFmtId="0" fontId="0" fillId="12" borderId="3" xfId="0" applyFill="1" applyBorder="1"/>
    <xf numFmtId="0" fontId="5" fillId="12" borderId="3" xfId="0" applyFont="1" applyFill="1" applyBorder="1" applyAlignment="1">
      <alignment horizontal="right"/>
    </xf>
    <xf numFmtId="0" fontId="5" fillId="12" borderId="13" xfId="0" applyFont="1" applyFill="1" applyBorder="1" applyAlignment="1">
      <alignment horizontal="right"/>
    </xf>
    <xf numFmtId="165" fontId="0" fillId="12" borderId="10" xfId="10" applyNumberFormat="1" applyFont="1" applyFill="1" applyBorder="1"/>
    <xf numFmtId="165" fontId="0" fillId="12" borderId="2" xfId="10" applyNumberFormat="1" applyFont="1" applyFill="1" applyBorder="1"/>
    <xf numFmtId="0" fontId="0" fillId="15" borderId="7" xfId="0" applyFill="1" applyBorder="1"/>
    <xf numFmtId="0" fontId="32" fillId="15" borderId="7" xfId="0" applyFont="1" applyFill="1" applyBorder="1"/>
    <xf numFmtId="0" fontId="12" fillId="0" borderId="8" xfId="0" applyFont="1" applyBorder="1"/>
    <xf numFmtId="3" fontId="13" fillId="0" borderId="11" xfId="0" applyNumberFormat="1" applyFont="1" applyBorder="1" applyAlignment="1">
      <alignment horizontal="center"/>
    </xf>
    <xf numFmtId="0" fontId="45" fillId="16" borderId="0" xfId="0" applyFont="1" applyFill="1"/>
    <xf numFmtId="0" fontId="0" fillId="16" borderId="0" xfId="0" applyFill="1"/>
    <xf numFmtId="166" fontId="5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165" fontId="16" fillId="0" borderId="7" xfId="10" applyNumberFormat="1" applyFont="1" applyBorder="1"/>
    <xf numFmtId="165" fontId="21" fillId="0" borderId="7" xfId="10" applyNumberFormat="1" applyFont="1" applyBorder="1"/>
    <xf numFmtId="0" fontId="13" fillId="0" borderId="2" xfId="9" applyFont="1" applyBorder="1" applyAlignment="1">
      <alignment horizontal="center"/>
    </xf>
    <xf numFmtId="0" fontId="13" fillId="0" borderId="1" xfId="9" applyFont="1" applyBorder="1" applyAlignment="1">
      <alignment horizontal="center"/>
    </xf>
    <xf numFmtId="0" fontId="13" fillId="0" borderId="12" xfId="9" applyFont="1" applyBorder="1" applyAlignment="1">
      <alignment horizontal="center" wrapText="1"/>
    </xf>
    <xf numFmtId="0" fontId="5" fillId="0" borderId="7" xfId="9" applyFont="1" applyBorder="1" applyAlignment="1">
      <alignment horizontal="left"/>
    </xf>
    <xf numFmtId="3" fontId="5" fillId="0" borderId="7" xfId="9" applyNumberFormat="1" applyFont="1" applyBorder="1" applyAlignment="1">
      <alignment horizontal="center"/>
    </xf>
    <xf numFmtId="167" fontId="37" fillId="0" borderId="7" xfId="1" applyNumberFormat="1" applyFont="1" applyBorder="1" applyAlignment="1">
      <alignment horizontal="center"/>
    </xf>
    <xf numFmtId="165" fontId="5" fillId="0" borderId="7" xfId="9" applyNumberFormat="1" applyFont="1" applyBorder="1" applyAlignment="1">
      <alignment horizontal="center"/>
    </xf>
    <xf numFmtId="0" fontId="14" fillId="0" borderId="7" xfId="9" applyFont="1" applyBorder="1" applyAlignment="1">
      <alignment horizontal="left"/>
    </xf>
    <xf numFmtId="3" fontId="14" fillId="0" borderId="7" xfId="9" applyNumberFormat="1" applyFont="1" applyBorder="1" applyAlignment="1">
      <alignment horizontal="center"/>
    </xf>
    <xf numFmtId="165" fontId="14" fillId="0" borderId="7" xfId="9" applyNumberFormat="1" applyFont="1" applyBorder="1" applyAlignment="1">
      <alignment horizontal="center"/>
    </xf>
    <xf numFmtId="0" fontId="13" fillId="0" borderId="0" xfId="9" quotePrefix="1" applyFont="1" applyAlignment="1">
      <alignment horizontal="center"/>
    </xf>
    <xf numFmtId="0" fontId="13" fillId="0" borderId="12" xfId="9" quotePrefix="1" applyFont="1" applyBorder="1" applyAlignment="1">
      <alignment horizontal="center"/>
    </xf>
    <xf numFmtId="0" fontId="5" fillId="13" borderId="7" xfId="9" applyFont="1" applyFill="1" applyBorder="1" applyAlignment="1">
      <alignment horizontal="left"/>
    </xf>
    <xf numFmtId="3" fontId="5" fillId="13" borderId="7" xfId="9" applyNumberFormat="1" applyFont="1" applyFill="1" applyBorder="1" applyAlignment="1">
      <alignment horizontal="center"/>
    </xf>
    <xf numFmtId="167" fontId="37" fillId="13" borderId="7" xfId="1" applyNumberFormat="1" applyFont="1" applyFill="1" applyBorder="1" applyAlignment="1">
      <alignment horizontal="center"/>
    </xf>
    <xf numFmtId="165" fontId="5" fillId="13" borderId="7" xfId="9" applyNumberFormat="1" applyFont="1" applyFill="1" applyBorder="1" applyAlignment="1">
      <alignment horizontal="center"/>
    </xf>
    <xf numFmtId="165" fontId="16" fillId="13" borderId="7" xfId="10" applyNumberFormat="1" applyFont="1" applyFill="1" applyBorder="1"/>
    <xf numFmtId="0" fontId="5" fillId="17" borderId="7" xfId="9" applyFont="1" applyFill="1" applyBorder="1" applyAlignment="1">
      <alignment horizontal="left"/>
    </xf>
    <xf numFmtId="3" fontId="5" fillId="17" borderId="7" xfId="9" applyNumberFormat="1" applyFont="1" applyFill="1" applyBorder="1" applyAlignment="1">
      <alignment horizontal="center"/>
    </xf>
    <xf numFmtId="167" fontId="37" fillId="17" borderId="7" xfId="1" applyNumberFormat="1" applyFont="1" applyFill="1" applyBorder="1" applyAlignment="1">
      <alignment horizontal="center"/>
    </xf>
    <xf numFmtId="165" fontId="5" fillId="17" borderId="7" xfId="9" applyNumberFormat="1" applyFont="1" applyFill="1" applyBorder="1" applyAlignment="1">
      <alignment horizontal="center"/>
    </xf>
    <xf numFmtId="165" fontId="16" fillId="17" borderId="7" xfId="10" applyNumberFormat="1" applyFont="1" applyFill="1" applyBorder="1"/>
    <xf numFmtId="0" fontId="5" fillId="18" borderId="7" xfId="9" applyFont="1" applyFill="1" applyBorder="1" applyAlignment="1">
      <alignment horizontal="left"/>
    </xf>
    <xf numFmtId="3" fontId="5" fillId="18" borderId="7" xfId="9" applyNumberFormat="1" applyFont="1" applyFill="1" applyBorder="1" applyAlignment="1">
      <alignment horizontal="center"/>
    </xf>
    <xf numFmtId="167" fontId="37" fillId="18" borderId="7" xfId="1" applyNumberFormat="1" applyFont="1" applyFill="1" applyBorder="1" applyAlignment="1">
      <alignment horizontal="center"/>
    </xf>
    <xf numFmtId="165" fontId="5" fillId="18" borderId="7" xfId="9" applyNumberFormat="1" applyFont="1" applyFill="1" applyBorder="1" applyAlignment="1">
      <alignment horizontal="center"/>
    </xf>
    <xf numFmtId="165" fontId="16" fillId="18" borderId="7" xfId="10" applyNumberFormat="1" applyFont="1" applyFill="1" applyBorder="1"/>
    <xf numFmtId="165" fontId="21" fillId="0" borderId="9" xfId="10" applyNumberFormat="1" applyFont="1" applyBorder="1"/>
    <xf numFmtId="0" fontId="14" fillId="0" borderId="7" xfId="9" applyFont="1" applyBorder="1"/>
    <xf numFmtId="3" fontId="14" fillId="0" borderId="7" xfId="9" applyNumberFormat="1" applyFont="1" applyBorder="1"/>
    <xf numFmtId="0" fontId="37" fillId="0" borderId="0" xfId="9" applyFont="1" applyAlignment="1">
      <alignment horizontal="center"/>
    </xf>
    <xf numFmtId="0" fontId="46" fillId="0" borderId="0" xfId="9" applyFont="1" applyAlignment="1">
      <alignment horizontal="center"/>
    </xf>
    <xf numFmtId="0" fontId="5" fillId="0" borderId="7" xfId="9" applyFont="1" applyBorder="1"/>
    <xf numFmtId="165" fontId="16" fillId="0" borderId="9" xfId="10" applyNumberFormat="1" applyFont="1" applyBorder="1"/>
    <xf numFmtId="3" fontId="5" fillId="0" borderId="7" xfId="9" applyNumberFormat="1" applyFont="1" applyBorder="1"/>
    <xf numFmtId="0" fontId="46" fillId="0" borderId="9" xfId="9" applyFont="1" applyBorder="1" applyAlignment="1">
      <alignment horizontal="center"/>
    </xf>
    <xf numFmtId="0" fontId="13" fillId="0" borderId="16" xfId="0" applyFont="1" applyBorder="1"/>
    <xf numFmtId="0" fontId="22" fillId="0" borderId="16" xfId="9" applyFont="1" applyBorder="1"/>
    <xf numFmtId="0" fontId="5" fillId="0" borderId="0" xfId="0" applyFont="1" applyAlignment="1">
      <alignment horizontal="center"/>
    </xf>
    <xf numFmtId="0" fontId="5" fillId="0" borderId="3" xfId="9" applyFont="1" applyBorder="1" applyAlignment="1">
      <alignment horizontal="center"/>
    </xf>
    <xf numFmtId="0" fontId="5" fillId="0" borderId="5" xfId="9" applyFont="1" applyBorder="1" applyAlignment="1">
      <alignment horizontal="center"/>
    </xf>
    <xf numFmtId="0" fontId="5" fillId="0" borderId="9" xfId="9" applyFont="1" applyBorder="1"/>
    <xf numFmtId="0" fontId="5" fillId="0" borderId="19" xfId="0" applyFont="1" applyBorder="1" applyAlignment="1">
      <alignment horizontal="center"/>
    </xf>
    <xf numFmtId="165" fontId="16" fillId="0" borderId="20" xfId="10" applyNumberFormat="1" applyFont="1" applyBorder="1"/>
    <xf numFmtId="0" fontId="16" fillId="18" borderId="7" xfId="9" applyFill="1" applyBorder="1"/>
    <xf numFmtId="165" fontId="16" fillId="18" borderId="9" xfId="10" applyNumberFormat="1" applyFont="1" applyFill="1" applyBorder="1"/>
    <xf numFmtId="165" fontId="16" fillId="18" borderId="20" xfId="10" applyNumberFormat="1" applyFont="1" applyFill="1" applyBorder="1"/>
    <xf numFmtId="0" fontId="5" fillId="18" borderId="9" xfId="9" applyFont="1" applyFill="1" applyBorder="1"/>
    <xf numFmtId="0" fontId="5" fillId="18" borderId="7" xfId="9" applyFont="1" applyFill="1" applyBorder="1"/>
    <xf numFmtId="0" fontId="46" fillId="18" borderId="9" xfId="9" applyFont="1" applyFill="1" applyBorder="1" applyAlignment="1">
      <alignment horizontal="center"/>
    </xf>
    <xf numFmtId="0" fontId="46" fillId="18" borderId="7" xfId="9" applyFont="1" applyFill="1" applyBorder="1"/>
    <xf numFmtId="165" fontId="46" fillId="18" borderId="9" xfId="9" applyNumberFormat="1" applyFont="1" applyFill="1" applyBorder="1" applyAlignment="1">
      <alignment horizontal="center"/>
    </xf>
    <xf numFmtId="165" fontId="21" fillId="0" borderId="20" xfId="10" applyNumberFormat="1" applyFont="1" applyBorder="1"/>
    <xf numFmtId="0" fontId="14" fillId="0" borderId="9" xfId="9" applyFont="1" applyBorder="1"/>
    <xf numFmtId="0" fontId="20" fillId="0" borderId="9" xfId="9" applyFont="1" applyBorder="1" applyAlignment="1">
      <alignment horizontal="center"/>
    </xf>
    <xf numFmtId="0" fontId="46" fillId="13" borderId="7" xfId="9" applyFont="1" applyFill="1" applyBorder="1"/>
    <xf numFmtId="165" fontId="16" fillId="13" borderId="9" xfId="10" applyNumberFormat="1" applyFont="1" applyFill="1" applyBorder="1"/>
    <xf numFmtId="165" fontId="16" fillId="13" borderId="20" xfId="10" applyNumberFormat="1" applyFont="1" applyFill="1" applyBorder="1"/>
    <xf numFmtId="0" fontId="5" fillId="13" borderId="9" xfId="9" applyFont="1" applyFill="1" applyBorder="1"/>
    <xf numFmtId="0" fontId="5" fillId="13" borderId="7" xfId="9" applyFont="1" applyFill="1" applyBorder="1"/>
    <xf numFmtId="165" fontId="46" fillId="13" borderId="9" xfId="9" applyNumberFormat="1" applyFont="1" applyFill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5" fillId="0" borderId="0" xfId="9" applyFont="1" applyAlignment="1">
      <alignment horizontal="center" wrapText="1"/>
    </xf>
    <xf numFmtId="0" fontId="5" fillId="0" borderId="12" xfId="9" applyFont="1" applyBorder="1" applyAlignment="1">
      <alignment horizontal="center" wrapText="1"/>
    </xf>
    <xf numFmtId="0" fontId="5" fillId="0" borderId="5" xfId="9" quotePrefix="1" applyFont="1" applyBorder="1" applyAlignment="1">
      <alignment horizontal="center"/>
    </xf>
    <xf numFmtId="0" fontId="5" fillId="0" borderId="13" xfId="9" applyFont="1" applyBorder="1" applyAlignment="1">
      <alignment horizontal="center"/>
    </xf>
    <xf numFmtId="0" fontId="5" fillId="0" borderId="12" xfId="9" applyFont="1" applyBorder="1" applyAlignment="1">
      <alignment horizontal="center"/>
    </xf>
    <xf numFmtId="0" fontId="5" fillId="0" borderId="13" xfId="9" applyFont="1" applyBorder="1" applyAlignment="1">
      <alignment horizontal="center" wrapText="1"/>
    </xf>
    <xf numFmtId="0" fontId="5" fillId="0" borderId="4" xfId="9" applyFont="1" applyBorder="1" applyAlignment="1">
      <alignment horizontal="center" wrapText="1"/>
    </xf>
    <xf numFmtId="0" fontId="5" fillId="0" borderId="4" xfId="9" applyFont="1" applyBorder="1" applyAlignment="1">
      <alignment horizontal="center"/>
    </xf>
    <xf numFmtId="0" fontId="5" fillId="0" borderId="2" xfId="9" applyFont="1" applyBorder="1" applyAlignment="1">
      <alignment horizontal="center"/>
    </xf>
    <xf numFmtId="0" fontId="5" fillId="0" borderId="7" xfId="0" applyFont="1" applyBorder="1"/>
    <xf numFmtId="164" fontId="5" fillId="0" borderId="7" xfId="9" applyNumberFormat="1" applyFont="1" applyBorder="1" applyAlignment="1">
      <alignment horizontal="center"/>
    </xf>
    <xf numFmtId="3" fontId="5" fillId="0" borderId="7" xfId="0" applyNumberFormat="1" applyFont="1" applyBorder="1"/>
    <xf numFmtId="3" fontId="5" fillId="0" borderId="7" xfId="9" applyNumberFormat="1" applyFont="1" applyBorder="1" applyAlignment="1">
      <alignment horizontal="right"/>
    </xf>
    <xf numFmtId="165" fontId="5" fillId="0" borderId="7" xfId="10" applyNumberFormat="1" applyFont="1" applyBorder="1" applyAlignment="1">
      <alignment horizontal="center"/>
    </xf>
    <xf numFmtId="1" fontId="5" fillId="0" borderId="7" xfId="0" applyNumberFormat="1" applyFont="1" applyBorder="1"/>
    <xf numFmtId="0" fontId="14" fillId="0" borderId="7" xfId="0" applyFont="1" applyBorder="1"/>
    <xf numFmtId="164" fontId="14" fillId="0" borderId="7" xfId="9" applyNumberFormat="1" applyFont="1" applyBorder="1" applyAlignment="1">
      <alignment horizontal="center"/>
    </xf>
    <xf numFmtId="3" fontId="14" fillId="0" borderId="7" xfId="0" applyNumberFormat="1" applyFont="1" applyBorder="1"/>
    <xf numFmtId="1" fontId="14" fillId="0" borderId="7" xfId="0" applyNumberFormat="1" applyFont="1" applyBorder="1"/>
    <xf numFmtId="3" fontId="14" fillId="0" borderId="7" xfId="9" applyNumberFormat="1" applyFont="1" applyBorder="1" applyAlignment="1">
      <alignment horizontal="right"/>
    </xf>
    <xf numFmtId="165" fontId="14" fillId="0" borderId="7" xfId="10" applyNumberFormat="1" applyFont="1" applyBorder="1" applyAlignment="1">
      <alignment horizontal="center"/>
    </xf>
    <xf numFmtId="0" fontId="5" fillId="18" borderId="7" xfId="0" applyFont="1" applyFill="1" applyBorder="1"/>
    <xf numFmtId="164" fontId="5" fillId="18" borderId="7" xfId="9" applyNumberFormat="1" applyFont="1" applyFill="1" applyBorder="1" applyAlignment="1">
      <alignment horizontal="center"/>
    </xf>
    <xf numFmtId="3" fontId="5" fillId="18" borderId="7" xfId="9" applyNumberFormat="1" applyFont="1" applyFill="1" applyBorder="1"/>
    <xf numFmtId="3" fontId="5" fillId="18" borderId="17" xfId="0" applyNumberFormat="1" applyFont="1" applyFill="1" applyBorder="1"/>
    <xf numFmtId="3" fontId="5" fillId="18" borderId="7" xfId="0" applyNumberFormat="1" applyFont="1" applyFill="1" applyBorder="1"/>
    <xf numFmtId="3" fontId="5" fillId="18" borderId="7" xfId="9" applyNumberFormat="1" applyFont="1" applyFill="1" applyBorder="1" applyAlignment="1">
      <alignment horizontal="right"/>
    </xf>
    <xf numFmtId="165" fontId="5" fillId="18" borderId="7" xfId="10" applyNumberFormat="1" applyFont="1" applyFill="1" applyBorder="1" applyAlignment="1">
      <alignment horizontal="center"/>
    </xf>
    <xf numFmtId="0" fontId="5" fillId="13" borderId="7" xfId="0" applyFont="1" applyFill="1" applyBorder="1"/>
    <xf numFmtId="164" fontId="5" fillId="13" borderId="7" xfId="9" applyNumberFormat="1" applyFont="1" applyFill="1" applyBorder="1" applyAlignment="1">
      <alignment horizontal="center"/>
    </xf>
    <xf numFmtId="3" fontId="5" fillId="13" borderId="7" xfId="9" applyNumberFormat="1" applyFont="1" applyFill="1" applyBorder="1"/>
    <xf numFmtId="3" fontId="5" fillId="13" borderId="7" xfId="0" applyNumberFormat="1" applyFont="1" applyFill="1" applyBorder="1"/>
    <xf numFmtId="3" fontId="5" fillId="13" borderId="7" xfId="9" applyNumberFormat="1" applyFont="1" applyFill="1" applyBorder="1" applyAlignment="1">
      <alignment horizontal="right"/>
    </xf>
    <xf numFmtId="165" fontId="5" fillId="13" borderId="7" xfId="10" applyNumberFormat="1" applyFont="1" applyFill="1" applyBorder="1" applyAlignment="1">
      <alignment horizontal="center"/>
    </xf>
    <xf numFmtId="165" fontId="5" fillId="0" borderId="0" xfId="0" applyNumberFormat="1" applyFont="1"/>
    <xf numFmtId="1" fontId="11" fillId="19" borderId="7" xfId="0" applyNumberFormat="1" applyFont="1" applyFill="1" applyBorder="1"/>
    <xf numFmtId="3" fontId="11" fillId="7" borderId="7" xfId="0" applyNumberFormat="1" applyFont="1" applyFill="1" applyBorder="1"/>
    <xf numFmtId="0" fontId="17" fillId="0" borderId="6" xfId="6" applyFont="1" applyBorder="1"/>
    <xf numFmtId="3" fontId="5" fillId="0" borderId="16" xfId="6" applyNumberFormat="1" applyBorder="1"/>
    <xf numFmtId="0" fontId="11" fillId="0" borderId="7" xfId="6" applyFont="1" applyBorder="1"/>
    <xf numFmtId="165" fontId="11" fillId="0" borderId="7" xfId="10" applyNumberFormat="1" applyFont="1" applyBorder="1"/>
    <xf numFmtId="0" fontId="8" fillId="18" borderId="7" xfId="6" applyFont="1" applyFill="1" applyBorder="1"/>
    <xf numFmtId="165" fontId="8" fillId="18" borderId="7" xfId="10" applyNumberFormat="1" applyFont="1" applyFill="1" applyBorder="1"/>
    <xf numFmtId="0" fontId="5" fillId="18" borderId="0" xfId="0" applyFont="1" applyFill="1"/>
    <xf numFmtId="0" fontId="8" fillId="20" borderId="7" xfId="6" applyFont="1" applyFill="1" applyBorder="1"/>
    <xf numFmtId="165" fontId="8" fillId="20" borderId="7" xfId="10" applyNumberFormat="1" applyFont="1" applyFill="1" applyBorder="1"/>
    <xf numFmtId="0" fontId="5" fillId="20" borderId="0" xfId="0" applyFont="1" applyFill="1"/>
    <xf numFmtId="0" fontId="0" fillId="0" borderId="7" xfId="0" applyBorder="1"/>
    <xf numFmtId="165" fontId="5" fillId="0" borderId="7" xfId="10" applyNumberFormat="1" applyFont="1" applyBorder="1"/>
    <xf numFmtId="165" fontId="14" fillId="0" borderId="7" xfId="10" applyNumberFormat="1" applyFont="1" applyBorder="1"/>
    <xf numFmtId="165" fontId="8" fillId="18" borderId="7" xfId="14" applyNumberFormat="1" applyFont="1" applyFill="1" applyBorder="1"/>
    <xf numFmtId="165" fontId="5" fillId="18" borderId="7" xfId="10" applyNumberFormat="1" applyFont="1" applyFill="1" applyBorder="1"/>
    <xf numFmtId="165" fontId="8" fillId="20" borderId="7" xfId="14" applyNumberFormat="1" applyFont="1" applyFill="1" applyBorder="1"/>
    <xf numFmtId="165" fontId="5" fillId="20" borderId="7" xfId="10" applyNumberFormat="1" applyFont="1" applyFill="1" applyBorder="1"/>
    <xf numFmtId="3" fontId="8" fillId="0" borderId="0" xfId="6" applyNumberFormat="1" applyFont="1" applyAlignment="1">
      <alignment horizontal="right"/>
    </xf>
    <xf numFmtId="3" fontId="5" fillId="0" borderId="0" xfId="6" applyNumberFormat="1" applyAlignment="1">
      <alignment horizontal="right"/>
    </xf>
    <xf numFmtId="0" fontId="36" fillId="0" borderId="8" xfId="8" applyFont="1" applyBorder="1"/>
    <xf numFmtId="0" fontId="36" fillId="0" borderId="11" xfId="8" applyFont="1" applyBorder="1"/>
    <xf numFmtId="0" fontId="36" fillId="0" borderId="9" xfId="8" applyFont="1" applyBorder="1"/>
    <xf numFmtId="165" fontId="8" fillId="0" borderId="7" xfId="10" applyNumberFormat="1" applyFont="1" applyBorder="1"/>
    <xf numFmtId="10" fontId="37" fillId="0" borderId="7" xfId="10" applyNumberFormat="1" applyFont="1" applyBorder="1" applyAlignment="1">
      <alignment horizontal="right"/>
    </xf>
    <xf numFmtId="10" fontId="11" fillId="0" borderId="7" xfId="10" applyNumberFormat="1" applyFont="1" applyBorder="1" applyAlignment="1">
      <alignment horizontal="right"/>
    </xf>
    <xf numFmtId="10" fontId="8" fillId="18" borderId="7" xfId="10" applyNumberFormat="1" applyFont="1" applyFill="1" applyBorder="1" applyAlignment="1">
      <alignment horizontal="right"/>
    </xf>
    <xf numFmtId="10" fontId="8" fillId="20" borderId="7" xfId="10" applyNumberFormat="1" applyFont="1" applyFill="1" applyBorder="1" applyAlignment="1">
      <alignment horizontal="right"/>
    </xf>
    <xf numFmtId="1" fontId="12" fillId="2" borderId="9" xfId="6" applyNumberFormat="1" applyFont="1" applyFill="1" applyBorder="1" applyAlignment="1">
      <alignment horizontal="center"/>
    </xf>
    <xf numFmtId="3" fontId="8" fillId="0" borderId="9" xfId="6" applyNumberFormat="1" applyFont="1" applyBorder="1"/>
    <xf numFmtId="0" fontId="8" fillId="0" borderId="9" xfId="6" applyFont="1" applyBorder="1"/>
    <xf numFmtId="0" fontId="11" fillId="0" borderId="9" xfId="6" applyFont="1" applyBorder="1"/>
    <xf numFmtId="0" fontId="8" fillId="18" borderId="9" xfId="6" applyFont="1" applyFill="1" applyBorder="1"/>
    <xf numFmtId="0" fontId="8" fillId="20" borderId="9" xfId="6" applyFont="1" applyFill="1" applyBorder="1"/>
    <xf numFmtId="166" fontId="5" fillId="0" borderId="0" xfId="0" applyNumberFormat="1" applyFont="1" applyAlignment="1">
      <alignment horizontal="center"/>
    </xf>
    <xf numFmtId="166" fontId="12" fillId="0" borderId="7" xfId="0" applyNumberFormat="1" applyFont="1" applyBorder="1" applyAlignment="1">
      <alignment horizontal="center"/>
    </xf>
    <xf numFmtId="1" fontId="12" fillId="0" borderId="9" xfId="0" applyNumberFormat="1" applyFont="1" applyBorder="1" applyAlignment="1">
      <alignment horizontal="center"/>
    </xf>
    <xf numFmtId="166" fontId="8" fillId="0" borderId="10" xfId="0" applyNumberFormat="1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9" fontId="28" fillId="0" borderId="10" xfId="10" applyFont="1" applyBorder="1"/>
    <xf numFmtId="0" fontId="12" fillId="0" borderId="2" xfId="0" applyFont="1" applyBorder="1"/>
    <xf numFmtId="0" fontId="12" fillId="0" borderId="10" xfId="0" applyFont="1" applyBorder="1"/>
    <xf numFmtId="166" fontId="8" fillId="0" borderId="7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0" fontId="8" fillId="0" borderId="7" xfId="0" applyFont="1" applyBorder="1"/>
    <xf numFmtId="165" fontId="8" fillId="0" borderId="7" xfId="10" applyNumberFormat="1" applyFont="1" applyBorder="1" applyAlignment="1">
      <alignment horizontal="center"/>
    </xf>
    <xf numFmtId="9" fontId="8" fillId="0" borderId="7" xfId="10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65" fontId="8" fillId="0" borderId="9" xfId="10" applyNumberFormat="1" applyFont="1" applyBorder="1" applyAlignment="1">
      <alignment horizontal="center"/>
    </xf>
    <xf numFmtId="9" fontId="8" fillId="0" borderId="9" xfId="10" applyFont="1" applyBorder="1" applyAlignment="1">
      <alignment horizontal="center"/>
    </xf>
    <xf numFmtId="0" fontId="11" fillId="0" borderId="8" xfId="0" applyFont="1" applyBorder="1"/>
    <xf numFmtId="166" fontId="11" fillId="0" borderId="7" xfId="0" applyNumberFormat="1" applyFont="1" applyBorder="1" applyAlignment="1">
      <alignment horizontal="center"/>
    </xf>
    <xf numFmtId="1" fontId="11" fillId="0" borderId="9" xfId="0" applyNumberFormat="1" applyFont="1" applyBorder="1" applyAlignment="1">
      <alignment horizontal="center"/>
    </xf>
    <xf numFmtId="165" fontId="11" fillId="0" borderId="9" xfId="12" applyNumberFormat="1" applyFont="1" applyBorder="1" applyAlignment="1">
      <alignment horizontal="center"/>
    </xf>
    <xf numFmtId="9" fontId="11" fillId="0" borderId="9" xfId="12" applyFont="1" applyBorder="1" applyAlignment="1">
      <alignment horizontal="center"/>
    </xf>
    <xf numFmtId="9" fontId="11" fillId="0" borderId="9" xfId="10" applyFont="1" applyBorder="1" applyAlignment="1">
      <alignment horizontal="center"/>
    </xf>
    <xf numFmtId="0" fontId="8" fillId="15" borderId="8" xfId="0" applyFont="1" applyFill="1" applyBorder="1"/>
    <xf numFmtId="166" fontId="8" fillId="15" borderId="7" xfId="0" applyNumberFormat="1" applyFont="1" applyFill="1" applyBorder="1" applyAlignment="1">
      <alignment horizontal="center"/>
    </xf>
    <xf numFmtId="1" fontId="8" fillId="15" borderId="9" xfId="0" applyNumberFormat="1" applyFont="1" applyFill="1" applyBorder="1" applyAlignment="1">
      <alignment horizontal="center"/>
    </xf>
    <xf numFmtId="165" fontId="8" fillId="15" borderId="9" xfId="10" applyNumberFormat="1" applyFont="1" applyFill="1" applyBorder="1" applyAlignment="1">
      <alignment horizontal="center"/>
    </xf>
    <xf numFmtId="0" fontId="5" fillId="15" borderId="0" xfId="0" applyFont="1" applyFill="1"/>
    <xf numFmtId="9" fontId="8" fillId="15" borderId="9" xfId="10" applyFont="1" applyFill="1" applyBorder="1" applyAlignment="1">
      <alignment horizontal="center"/>
    </xf>
    <xf numFmtId="0" fontId="8" fillId="14" borderId="8" xfId="0" applyFont="1" applyFill="1" applyBorder="1"/>
    <xf numFmtId="166" fontId="8" fillId="14" borderId="7" xfId="0" applyNumberFormat="1" applyFont="1" applyFill="1" applyBorder="1" applyAlignment="1">
      <alignment horizontal="center"/>
    </xf>
    <xf numFmtId="1" fontId="8" fillId="14" borderId="9" xfId="0" applyNumberFormat="1" applyFont="1" applyFill="1" applyBorder="1" applyAlignment="1">
      <alignment horizontal="center"/>
    </xf>
    <xf numFmtId="165" fontId="8" fillId="14" borderId="9" xfId="10" applyNumberFormat="1" applyFont="1" applyFill="1" applyBorder="1" applyAlignment="1">
      <alignment horizontal="center"/>
    </xf>
    <xf numFmtId="0" fontId="5" fillId="14" borderId="0" xfId="0" applyFont="1" applyFill="1"/>
    <xf numFmtId="9" fontId="8" fillId="14" borderId="9" xfId="10" applyFont="1" applyFill="1" applyBorder="1" applyAlignment="1">
      <alignment horizontal="center"/>
    </xf>
    <xf numFmtId="166" fontId="12" fillId="0" borderId="7" xfId="0" applyNumberFormat="1" applyFont="1" applyBorder="1" applyAlignment="1">
      <alignment horizontal="center" wrapText="1"/>
    </xf>
    <xf numFmtId="1" fontId="12" fillId="0" borderId="9" xfId="0" applyNumberFormat="1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0" fontId="5" fillId="14" borderId="4" xfId="0" applyFont="1" applyFill="1" applyBorder="1"/>
    <xf numFmtId="9" fontId="5" fillId="15" borderId="0" xfId="10" applyFont="1" applyFill="1"/>
    <xf numFmtId="9" fontId="5" fillId="0" borderId="0" xfId="10" applyFont="1"/>
    <xf numFmtId="0" fontId="12" fillId="0" borderId="10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8" fillId="15" borderId="8" xfId="0" applyFont="1" applyFill="1" applyBorder="1" applyAlignment="1">
      <alignment horizontal="right"/>
    </xf>
    <xf numFmtId="0" fontId="8" fillId="14" borderId="8" xfId="0" applyFont="1" applyFill="1" applyBorder="1" applyAlignment="1">
      <alignment horizontal="right"/>
    </xf>
    <xf numFmtId="0" fontId="0" fillId="0" borderId="0" xfId="0" applyAlignment="1">
      <alignment horizontal="right"/>
    </xf>
    <xf numFmtId="1" fontId="12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>
      <alignment horizontal="center" wrapText="1"/>
    </xf>
    <xf numFmtId="1" fontId="8" fillId="0" borderId="7" xfId="0" applyNumberFormat="1" applyFont="1" applyBorder="1" applyAlignment="1">
      <alignment horizontal="center"/>
    </xf>
    <xf numFmtId="0" fontId="11" fillId="0" borderId="7" xfId="0" applyFont="1" applyBorder="1"/>
    <xf numFmtId="1" fontId="11" fillId="0" borderId="7" xfId="0" applyNumberFormat="1" applyFont="1" applyBorder="1" applyAlignment="1">
      <alignment horizontal="center"/>
    </xf>
    <xf numFmtId="0" fontId="8" fillId="15" borderId="7" xfId="0" applyFont="1" applyFill="1" applyBorder="1"/>
    <xf numFmtId="1" fontId="8" fillId="15" borderId="7" xfId="0" applyNumberFormat="1" applyFont="1" applyFill="1" applyBorder="1" applyAlignment="1">
      <alignment horizontal="center"/>
    </xf>
    <xf numFmtId="0" fontId="8" fillId="14" borderId="7" xfId="0" applyFont="1" applyFill="1" applyBorder="1"/>
    <xf numFmtId="1" fontId="8" fillId="14" borderId="7" xfId="0" applyNumberFormat="1" applyFont="1" applyFill="1" applyBorder="1" applyAlignment="1">
      <alignment horizontal="center"/>
    </xf>
    <xf numFmtId="9" fontId="0" fillId="0" borderId="7" xfId="10" applyFont="1" applyBorder="1"/>
    <xf numFmtId="9" fontId="0" fillId="14" borderId="7" xfId="10" applyFont="1" applyFill="1" applyBorder="1"/>
    <xf numFmtId="9" fontId="0" fillId="15" borderId="7" xfId="10" applyFont="1" applyFill="1" applyBorder="1"/>
    <xf numFmtId="0" fontId="32" fillId="0" borderId="0" xfId="0" applyFont="1" applyAlignment="1">
      <alignment horizontal="right"/>
    </xf>
    <xf numFmtId="165" fontId="8" fillId="0" borderId="0" xfId="14" applyNumberFormat="1" applyFont="1"/>
    <xf numFmtId="0" fontId="1" fillId="0" borderId="0" xfId="8" applyFont="1"/>
    <xf numFmtId="165" fontId="8" fillId="0" borderId="5" xfId="14" applyNumberFormat="1" applyFont="1" applyBorder="1"/>
    <xf numFmtId="0" fontId="17" fillId="0" borderId="2" xfId="6" applyFont="1" applyBorder="1"/>
    <xf numFmtId="0" fontId="8" fillId="0" borderId="1" xfId="6" applyFont="1" applyBorder="1"/>
    <xf numFmtId="3" fontId="5" fillId="0" borderId="6" xfId="6" applyNumberFormat="1" applyBorder="1"/>
    <xf numFmtId="3" fontId="5" fillId="0" borderId="15" xfId="6" applyNumberFormat="1" applyBorder="1"/>
    <xf numFmtId="3" fontId="8" fillId="0" borderId="3" xfId="6" applyNumberFormat="1" applyFont="1" applyBorder="1"/>
    <xf numFmtId="3" fontId="8" fillId="0" borderId="5" xfId="6" applyNumberFormat="1" applyFont="1" applyBorder="1"/>
    <xf numFmtId="3" fontId="8" fillId="0" borderId="3" xfId="6" applyNumberFormat="1" applyFont="1" applyBorder="1" applyAlignment="1">
      <alignment horizontal="right"/>
    </xf>
    <xf numFmtId="3" fontId="8" fillId="0" borderId="5" xfId="6" applyNumberFormat="1" applyFont="1" applyBorder="1" applyAlignment="1">
      <alignment horizontal="right"/>
    </xf>
    <xf numFmtId="0" fontId="10" fillId="0" borderId="10" xfId="6" applyFont="1" applyBorder="1" applyAlignment="1">
      <alignment horizontal="center" wrapText="1"/>
    </xf>
    <xf numFmtId="1" fontId="12" fillId="0" borderId="4" xfId="6" applyNumberFormat="1" applyFont="1" applyBorder="1" applyAlignment="1">
      <alignment horizontal="center"/>
    </xf>
    <xf numFmtId="1" fontId="12" fillId="0" borderId="13" xfId="6" applyNumberFormat="1" applyFont="1" applyBorder="1" applyAlignment="1">
      <alignment horizontal="center"/>
    </xf>
    <xf numFmtId="1" fontId="12" fillId="0" borderId="12" xfId="6" applyNumberFormat="1" applyFont="1" applyBorder="1" applyAlignment="1">
      <alignment horizontal="center"/>
    </xf>
    <xf numFmtId="0" fontId="11" fillId="17" borderId="1" xfId="6" applyFont="1" applyFill="1" applyBorder="1"/>
    <xf numFmtId="3" fontId="11" fillId="17" borderId="0" xfId="6" applyNumberFormat="1" applyFont="1" applyFill="1"/>
    <xf numFmtId="3" fontId="11" fillId="17" borderId="3" xfId="6" applyNumberFormat="1" applyFont="1" applyFill="1" applyBorder="1"/>
    <xf numFmtId="3" fontId="11" fillId="17" borderId="5" xfId="6" applyNumberFormat="1" applyFont="1" applyFill="1" applyBorder="1"/>
    <xf numFmtId="165" fontId="11" fillId="17" borderId="0" xfId="14" applyNumberFormat="1" applyFont="1" applyFill="1"/>
    <xf numFmtId="165" fontId="11" fillId="17" borderId="5" xfId="14" applyNumberFormat="1" applyFont="1" applyFill="1" applyBorder="1"/>
    <xf numFmtId="0" fontId="44" fillId="17" borderId="0" xfId="8" applyFont="1" applyFill="1"/>
    <xf numFmtId="0" fontId="11" fillId="0" borderId="1" xfId="6" applyFont="1" applyBorder="1"/>
    <xf numFmtId="0" fontId="11" fillId="0" borderId="0" xfId="6" applyFont="1"/>
    <xf numFmtId="0" fontId="11" fillId="0" borderId="3" xfId="6" applyFont="1" applyBorder="1"/>
    <xf numFmtId="0" fontId="11" fillId="0" borderId="5" xfId="6" applyFont="1" applyBorder="1"/>
    <xf numFmtId="165" fontId="11" fillId="0" borderId="0" xfId="10" applyNumberFormat="1" applyFont="1"/>
    <xf numFmtId="165" fontId="11" fillId="0" borderId="5" xfId="10" applyNumberFormat="1" applyFont="1" applyBorder="1"/>
    <xf numFmtId="0" fontId="12" fillId="0" borderId="10" xfId="6" applyFont="1" applyBorder="1"/>
    <xf numFmtId="0" fontId="11" fillId="0" borderId="4" xfId="6" applyFont="1" applyBorder="1"/>
    <xf numFmtId="0" fontId="11" fillId="0" borderId="13" xfId="6" applyFont="1" applyBorder="1"/>
    <xf numFmtId="0" fontId="11" fillId="0" borderId="12" xfId="6" applyFont="1" applyBorder="1"/>
    <xf numFmtId="165" fontId="11" fillId="0" borderId="4" xfId="10" applyNumberFormat="1" applyFont="1" applyBorder="1"/>
    <xf numFmtId="165" fontId="11" fillId="0" borderId="12" xfId="10" applyNumberFormat="1" applyFont="1" applyBorder="1"/>
    <xf numFmtId="0" fontId="2" fillId="0" borderId="4" xfId="8" applyFont="1" applyBorder="1"/>
    <xf numFmtId="0" fontId="43" fillId="0" borderId="4" xfId="8" applyBorder="1"/>
    <xf numFmtId="0" fontId="48" fillId="0" borderId="0" xfId="8" applyFont="1" applyAlignment="1">
      <alignment horizontal="right"/>
    </xf>
    <xf numFmtId="165" fontId="8" fillId="0" borderId="3" xfId="14" applyNumberFormat="1" applyFont="1" applyBorder="1"/>
    <xf numFmtId="165" fontId="11" fillId="17" borderId="3" xfId="14" applyNumberFormat="1" applyFont="1" applyFill="1" applyBorder="1"/>
    <xf numFmtId="165" fontId="11" fillId="0" borderId="3" xfId="10" applyNumberFormat="1" applyFont="1" applyBorder="1"/>
    <xf numFmtId="165" fontId="11" fillId="0" borderId="13" xfId="10" applyNumberFormat="1" applyFont="1" applyBorder="1"/>
    <xf numFmtId="166" fontId="0" fillId="0" borderId="0" xfId="0" applyNumberFormat="1" applyAlignment="1">
      <alignment horizontal="center"/>
    </xf>
    <xf numFmtId="0" fontId="0" fillId="0" borderId="12" xfId="0" applyBorder="1" applyAlignment="1">
      <alignment horizontal="center"/>
    </xf>
    <xf numFmtId="3" fontId="13" fillId="0" borderId="9" xfId="0" applyNumberFormat="1" applyFont="1" applyBorder="1" applyAlignment="1">
      <alignment horizontal="center"/>
    </xf>
    <xf numFmtId="0" fontId="11" fillId="0" borderId="2" xfId="9" applyFont="1" applyBorder="1" applyAlignment="1">
      <alignment horizontal="center"/>
    </xf>
    <xf numFmtId="0" fontId="12" fillId="0" borderId="1" xfId="9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2" fillId="0" borderId="3" xfId="9" applyFont="1" applyBorder="1" applyAlignment="1">
      <alignment horizontal="center"/>
    </xf>
    <xf numFmtId="0" fontId="12" fillId="0" borderId="12" xfId="9" applyFont="1" applyBorder="1" applyAlignment="1">
      <alignment horizontal="center" wrapText="1"/>
    </xf>
    <xf numFmtId="0" fontId="12" fillId="0" borderId="13" xfId="9" applyFont="1" applyBorder="1" applyAlignment="1">
      <alignment horizontal="center"/>
    </xf>
    <xf numFmtId="0" fontId="12" fillId="0" borderId="12" xfId="9" applyFont="1" applyBorder="1" applyAlignment="1">
      <alignment horizontal="center"/>
    </xf>
    <xf numFmtId="0" fontId="12" fillId="0" borderId="13" xfId="9" applyFont="1" applyBorder="1" applyAlignment="1">
      <alignment horizontal="center" wrapText="1"/>
    </xf>
    <xf numFmtId="0" fontId="12" fillId="0" borderId="4" xfId="9" applyFont="1" applyBorder="1" applyAlignment="1">
      <alignment horizontal="center" wrapText="1"/>
    </xf>
    <xf numFmtId="0" fontId="12" fillId="0" borderId="4" xfId="9" applyFont="1" applyBorder="1" applyAlignment="1">
      <alignment horizontal="center"/>
    </xf>
    <xf numFmtId="0" fontId="11" fillId="0" borderId="7" xfId="9" applyFont="1" applyBorder="1" applyAlignment="1">
      <alignment horizontal="left"/>
    </xf>
    <xf numFmtId="3" fontId="11" fillId="0" borderId="7" xfId="9" applyNumberFormat="1" applyFont="1" applyBorder="1" applyAlignment="1">
      <alignment horizontal="center"/>
    </xf>
    <xf numFmtId="165" fontId="11" fillId="0" borderId="7" xfId="9" applyNumberFormat="1" applyFont="1" applyBorder="1" applyAlignment="1">
      <alignment horizontal="center"/>
    </xf>
    <xf numFmtId="167" fontId="15" fillId="0" borderId="7" xfId="1" applyNumberFormat="1" applyFont="1" applyBorder="1" applyAlignment="1">
      <alignment horizontal="center"/>
    </xf>
    <xf numFmtId="0" fontId="11" fillId="21" borderId="7" xfId="9" applyFont="1" applyFill="1" applyBorder="1" applyAlignment="1">
      <alignment horizontal="left"/>
    </xf>
    <xf numFmtId="0" fontId="11" fillId="21" borderId="7" xfId="0" applyFont="1" applyFill="1" applyBorder="1"/>
    <xf numFmtId="3" fontId="11" fillId="21" borderId="7" xfId="9" applyNumberFormat="1" applyFont="1" applyFill="1" applyBorder="1" applyAlignment="1">
      <alignment horizontal="center"/>
    </xf>
    <xf numFmtId="165" fontId="11" fillId="21" borderId="7" xfId="9" applyNumberFormat="1" applyFont="1" applyFill="1" applyBorder="1" applyAlignment="1">
      <alignment horizontal="center"/>
    </xf>
    <xf numFmtId="164" fontId="11" fillId="21" borderId="7" xfId="9" applyNumberFormat="1" applyFont="1" applyFill="1" applyBorder="1" applyAlignment="1">
      <alignment horizontal="center"/>
    </xf>
    <xf numFmtId="3" fontId="11" fillId="21" borderId="7" xfId="9" applyNumberFormat="1" applyFont="1" applyFill="1" applyBorder="1"/>
    <xf numFmtId="167" fontId="15" fillId="21" borderId="7" xfId="1" applyNumberFormat="1" applyFont="1" applyFill="1" applyBorder="1" applyAlignment="1">
      <alignment horizontal="center"/>
    </xf>
    <xf numFmtId="165" fontId="21" fillId="21" borderId="7" xfId="10" applyNumberFormat="1" applyFont="1" applyFill="1" applyBorder="1"/>
    <xf numFmtId="166" fontId="29" fillId="0" borderId="7" xfId="12" applyNumberFormat="1" applyFont="1" applyBorder="1" applyAlignment="1">
      <alignment horizontal="center"/>
    </xf>
    <xf numFmtId="166" fontId="29" fillId="0" borderId="7" xfId="15" applyNumberFormat="1" applyFont="1" applyBorder="1" applyAlignment="1">
      <alignment horizontal="center"/>
    </xf>
    <xf numFmtId="0" fontId="36" fillId="0" borderId="6" xfId="8" applyFont="1" applyBorder="1"/>
    <xf numFmtId="0" fontId="36" fillId="0" borderId="16" xfId="8" applyFont="1" applyBorder="1"/>
    <xf numFmtId="0" fontId="36" fillId="0" borderId="15" xfId="8" applyFont="1" applyBorder="1"/>
    <xf numFmtId="0" fontId="11" fillId="21" borderId="1" xfId="6" applyFont="1" applyFill="1" applyBorder="1"/>
    <xf numFmtId="3" fontId="11" fillId="21" borderId="0" xfId="6" applyNumberFormat="1" applyFont="1" applyFill="1"/>
    <xf numFmtId="3" fontId="11" fillId="21" borderId="3" xfId="6" applyNumberFormat="1" applyFont="1" applyFill="1" applyBorder="1"/>
    <xf numFmtId="3" fontId="11" fillId="21" borderId="5" xfId="6" applyNumberFormat="1" applyFont="1" applyFill="1" applyBorder="1"/>
    <xf numFmtId="165" fontId="11" fillId="21" borderId="3" xfId="14" applyNumberFormat="1" applyFont="1" applyFill="1" applyBorder="1"/>
    <xf numFmtId="165" fontId="11" fillId="21" borderId="0" xfId="14" applyNumberFormat="1" applyFont="1" applyFill="1"/>
    <xf numFmtId="165" fontId="11" fillId="21" borderId="5" xfId="14" applyNumberFormat="1" applyFont="1" applyFill="1" applyBorder="1"/>
    <xf numFmtId="0" fontId="44" fillId="21" borderId="0" xfId="8" applyFont="1" applyFill="1"/>
    <xf numFmtId="9" fontId="8" fillId="0" borderId="0" xfId="10" applyFont="1"/>
    <xf numFmtId="9" fontId="8" fillId="0" borderId="5" xfId="10" applyFont="1" applyBorder="1"/>
    <xf numFmtId="9" fontId="8" fillId="0" borderId="0" xfId="10" applyFont="1" applyAlignment="1">
      <alignment horizontal="right"/>
    </xf>
    <xf numFmtId="9" fontId="8" fillId="0" borderId="5" xfId="10" applyFont="1" applyBorder="1" applyAlignment="1">
      <alignment horizontal="right"/>
    </xf>
    <xf numFmtId="9" fontId="11" fillId="21" borderId="0" xfId="10" applyFont="1" applyFill="1"/>
    <xf numFmtId="9" fontId="11" fillId="21" borderId="5" xfId="10" applyFont="1" applyFill="1" applyBorder="1"/>
    <xf numFmtId="9" fontId="11" fillId="0" borderId="0" xfId="10" applyFont="1"/>
    <xf numFmtId="9" fontId="11" fillId="0" borderId="5" xfId="10" applyFont="1" applyBorder="1"/>
    <xf numFmtId="9" fontId="11" fillId="0" borderId="4" xfId="10" applyFont="1" applyBorder="1"/>
    <xf numFmtId="9" fontId="11" fillId="0" borderId="12" xfId="10" applyFont="1" applyBorder="1"/>
    <xf numFmtId="0" fontId="50" fillId="0" borderId="0" xfId="8" applyFont="1" applyAlignment="1">
      <alignment horizontal="right"/>
    </xf>
    <xf numFmtId="166" fontId="5" fillId="0" borderId="0" xfId="0" applyNumberFormat="1" applyFont="1" applyAlignment="1">
      <alignment horizontal="center" vertical="center"/>
    </xf>
    <xf numFmtId="166" fontId="5" fillId="0" borderId="5" xfId="0" applyNumberFormat="1" applyFont="1" applyBorder="1" applyAlignment="1">
      <alignment horizontal="center"/>
    </xf>
    <xf numFmtId="0" fontId="12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2" fillId="0" borderId="10" xfId="0" applyFont="1" applyBorder="1" applyAlignment="1">
      <alignment wrapText="1"/>
    </xf>
    <xf numFmtId="166" fontId="0" fillId="0" borderId="2" xfId="0" applyNumberFormat="1" applyBorder="1"/>
    <xf numFmtId="1" fontId="0" fillId="0" borderId="2" xfId="0" applyNumberFormat="1" applyBorder="1"/>
    <xf numFmtId="9" fontId="0" fillId="0" borderId="2" xfId="0" applyNumberFormat="1" applyBorder="1"/>
    <xf numFmtId="166" fontId="0" fillId="0" borderId="1" xfId="0" applyNumberFormat="1" applyBorder="1"/>
    <xf numFmtId="1" fontId="0" fillId="0" borderId="1" xfId="0" applyNumberFormat="1" applyBorder="1"/>
    <xf numFmtId="9" fontId="0" fillId="0" borderId="1" xfId="0" applyNumberFormat="1" applyBorder="1"/>
    <xf numFmtId="0" fontId="14" fillId="0" borderId="3" xfId="0" applyFont="1" applyBorder="1"/>
    <xf numFmtId="166" fontId="14" fillId="0" borderId="1" xfId="0" applyNumberFormat="1" applyFont="1" applyBorder="1"/>
    <xf numFmtId="1" fontId="14" fillId="0" borderId="1" xfId="0" applyNumberFormat="1" applyFont="1" applyBorder="1"/>
    <xf numFmtId="9" fontId="14" fillId="0" borderId="1" xfId="0" applyNumberFormat="1" applyFont="1" applyBorder="1"/>
    <xf numFmtId="0" fontId="14" fillId="0" borderId="13" xfId="0" applyFont="1" applyBorder="1"/>
    <xf numFmtId="166" fontId="14" fillId="0" borderId="10" xfId="0" applyNumberFormat="1" applyFont="1" applyBorder="1"/>
    <xf numFmtId="1" fontId="14" fillId="0" borderId="10" xfId="0" applyNumberFormat="1" applyFont="1" applyBorder="1"/>
    <xf numFmtId="9" fontId="14" fillId="0" borderId="10" xfId="0" applyNumberFormat="1" applyFont="1" applyBorder="1"/>
    <xf numFmtId="0" fontId="34" fillId="0" borderId="0" xfId="0" applyFont="1"/>
    <xf numFmtId="0" fontId="27" fillId="4" borderId="5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28" fillId="0" borderId="7" xfId="0" applyFont="1" applyBorder="1"/>
    <xf numFmtId="0" fontId="29" fillId="0" borderId="7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166" fontId="28" fillId="0" borderId="1" xfId="12" applyNumberFormat="1" applyFont="1" applyBorder="1" applyAlignment="1">
      <alignment horizontal="center"/>
    </xf>
    <xf numFmtId="166" fontId="28" fillId="0" borderId="1" xfId="15" applyNumberFormat="1" applyFont="1" applyBorder="1" applyAlignment="1">
      <alignment horizontal="center"/>
    </xf>
    <xf numFmtId="0" fontId="29" fillId="0" borderId="7" xfId="0" applyFont="1" applyBorder="1"/>
    <xf numFmtId="0" fontId="0" fillId="0" borderId="5" xfId="0" applyBorder="1"/>
    <xf numFmtId="0" fontId="0" fillId="0" borderId="1" xfId="0" applyBorder="1"/>
    <xf numFmtId="166" fontId="12" fillId="0" borderId="1" xfId="0" applyNumberFormat="1" applyFont="1" applyBorder="1" applyAlignment="1">
      <alignment horizontal="center" wrapText="1"/>
    </xf>
    <xf numFmtId="1" fontId="12" fillId="0" borderId="5" xfId="0" applyNumberFormat="1" applyFont="1" applyBorder="1" applyAlignment="1">
      <alignment horizontal="center" wrapText="1"/>
    </xf>
    <xf numFmtId="9" fontId="0" fillId="0" borderId="0" xfId="10" applyFont="1"/>
    <xf numFmtId="0" fontId="17" fillId="0" borderId="8" xfId="6" applyFont="1" applyBorder="1"/>
    <xf numFmtId="3" fontId="5" fillId="0" borderId="11" xfId="6" applyNumberFormat="1" applyBorder="1"/>
    <xf numFmtId="0" fontId="12" fillId="0" borderId="4" xfId="9" quotePrefix="1" applyFont="1" applyBorder="1" applyAlignment="1">
      <alignment horizontal="center"/>
    </xf>
    <xf numFmtId="0" fontId="12" fillId="0" borderId="12" xfId="9" quotePrefix="1" applyFont="1" applyBorder="1" applyAlignment="1">
      <alignment horizontal="center"/>
    </xf>
    <xf numFmtId="0" fontId="12" fillId="0" borderId="16" xfId="9" applyFont="1" applyBorder="1" applyAlignment="1">
      <alignment vertical="center"/>
    </xf>
    <xf numFmtId="0" fontId="12" fillId="0" borderId="15" xfId="9" applyFont="1" applyBorder="1" applyAlignment="1">
      <alignment vertical="center"/>
    </xf>
    <xf numFmtId="0" fontId="12" fillId="0" borderId="0" xfId="9" applyFont="1" applyAlignment="1">
      <alignment vertical="center"/>
    </xf>
    <xf numFmtId="0" fontId="12" fillId="0" borderId="5" xfId="9" applyFont="1" applyBorder="1" applyAlignment="1">
      <alignment vertical="center"/>
    </xf>
    <xf numFmtId="3" fontId="8" fillId="0" borderId="16" xfId="6" applyNumberFormat="1" applyFont="1" applyBorder="1"/>
    <xf numFmtId="9" fontId="8" fillId="0" borderId="3" xfId="10" applyFont="1" applyBorder="1"/>
    <xf numFmtId="9" fontId="8" fillId="0" borderId="3" xfId="10" applyFont="1" applyBorder="1" applyAlignment="1">
      <alignment horizontal="right"/>
    </xf>
    <xf numFmtId="9" fontId="11" fillId="21" borderId="3" xfId="10" applyFont="1" applyFill="1" applyBorder="1"/>
    <xf numFmtId="9" fontId="11" fillId="0" borderId="3" xfId="10" applyFont="1" applyBorder="1"/>
    <xf numFmtId="9" fontId="11" fillId="0" borderId="13" xfId="10" applyFont="1" applyBorder="1"/>
    <xf numFmtId="0" fontId="51" fillId="0" borderId="0" xfId="0" applyFont="1" applyAlignment="1">
      <alignment horizontal="center"/>
    </xf>
    <xf numFmtId="166" fontId="30" fillId="0" borderId="0" xfId="0" applyNumberFormat="1" applyFont="1" applyAlignment="1">
      <alignment horizontal="right"/>
    </xf>
    <xf numFmtId="3" fontId="5" fillId="0" borderId="5" xfId="0" applyNumberFormat="1" applyFont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0" fontId="51" fillId="0" borderId="7" xfId="0" applyFont="1" applyBorder="1"/>
    <xf numFmtId="166" fontId="51" fillId="0" borderId="7" xfId="0" applyNumberFormat="1" applyFont="1" applyBorder="1" applyAlignment="1">
      <alignment horizontal="right"/>
    </xf>
    <xf numFmtId="0" fontId="51" fillId="0" borderId="7" xfId="0" applyFont="1" applyBorder="1" applyAlignment="1">
      <alignment horizontal="center"/>
    </xf>
    <xf numFmtId="0" fontId="30" fillId="0" borderId="7" xfId="0" applyFont="1" applyBorder="1"/>
    <xf numFmtId="166" fontId="30" fillId="0" borderId="7" xfId="0" applyNumberFormat="1" applyFont="1" applyBorder="1" applyAlignment="1">
      <alignment horizontal="right"/>
    </xf>
    <xf numFmtId="0" fontId="30" fillId="0" borderId="7" xfId="0" applyFont="1" applyBorder="1" applyAlignment="1">
      <alignment horizontal="center"/>
    </xf>
    <xf numFmtId="3" fontId="30" fillId="0" borderId="7" xfId="0" applyNumberFormat="1" applyFont="1" applyBorder="1" applyAlignment="1">
      <alignment horizontal="center"/>
    </xf>
    <xf numFmtId="0" fontId="30" fillId="6" borderId="7" xfId="0" applyFont="1" applyFill="1" applyBorder="1"/>
    <xf numFmtId="166" fontId="30" fillId="6" borderId="7" xfId="0" applyNumberFormat="1" applyFont="1" applyFill="1" applyBorder="1" applyAlignment="1">
      <alignment horizontal="right"/>
    </xf>
    <xf numFmtId="0" fontId="30" fillId="6" borderId="7" xfId="0" applyFont="1" applyFill="1" applyBorder="1" applyAlignment="1">
      <alignment horizontal="center"/>
    </xf>
    <xf numFmtId="0" fontId="51" fillId="0" borderId="0" xfId="0" applyFont="1"/>
    <xf numFmtId="166" fontId="51" fillId="0" borderId="0" xfId="0" applyNumberFormat="1" applyFont="1" applyAlignment="1">
      <alignment horizontal="right"/>
    </xf>
    <xf numFmtId="42" fontId="51" fillId="0" borderId="7" xfId="0" applyNumberFormat="1" applyFont="1" applyBorder="1" applyAlignment="1">
      <alignment horizontal="right"/>
    </xf>
    <xf numFmtId="3" fontId="30" fillId="6" borderId="7" xfId="0" applyNumberFormat="1" applyFont="1" applyFill="1" applyBorder="1" applyAlignment="1">
      <alignment horizontal="center"/>
    </xf>
    <xf numFmtId="1" fontId="12" fillId="0" borderId="12" xfId="0" applyNumberFormat="1" applyFont="1" applyBorder="1" applyAlignment="1">
      <alignment horizontal="center"/>
    </xf>
    <xf numFmtId="166" fontId="12" fillId="0" borderId="13" xfId="0" applyNumberFormat="1" applyFont="1" applyBorder="1" applyAlignment="1">
      <alignment horizontal="center"/>
    </xf>
    <xf numFmtId="37" fontId="51" fillId="0" borderId="7" xfId="0" applyNumberFormat="1" applyFont="1" applyBorder="1" applyAlignment="1">
      <alignment horizontal="center" vertical="center"/>
    </xf>
    <xf numFmtId="37" fontId="51" fillId="0" borderId="7" xfId="0" applyNumberFormat="1" applyFont="1" applyBorder="1" applyAlignment="1">
      <alignment horizontal="center"/>
    </xf>
    <xf numFmtId="166" fontId="0" fillId="0" borderId="7" xfId="0" applyNumberFormat="1" applyBorder="1"/>
    <xf numFmtId="166" fontId="0" fillId="0" borderId="5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5" xfId="0" applyNumberFormat="1" applyBorder="1" applyAlignment="1">
      <alignment horizontal="center"/>
    </xf>
    <xf numFmtId="166" fontId="54" fillId="22" borderId="13" xfId="82" applyNumberFormat="1" applyBorder="1" applyAlignment="1">
      <alignment horizontal="center"/>
    </xf>
    <xf numFmtId="1" fontId="54" fillId="22" borderId="12" xfId="82" applyNumberFormat="1" applyBorder="1" applyAlignment="1">
      <alignment horizontal="center"/>
    </xf>
    <xf numFmtId="166" fontId="54" fillId="22" borderId="0" xfId="82" applyNumberFormat="1"/>
    <xf numFmtId="1" fontId="54" fillId="22" borderId="0" xfId="82" applyNumberFormat="1"/>
    <xf numFmtId="166" fontId="56" fillId="24" borderId="13" xfId="84" applyNumberFormat="1" applyBorder="1" applyAlignment="1">
      <alignment horizontal="center"/>
    </xf>
    <xf numFmtId="1" fontId="56" fillId="24" borderId="12" xfId="84" applyNumberFormat="1" applyBorder="1" applyAlignment="1">
      <alignment horizontal="center"/>
    </xf>
    <xf numFmtId="166" fontId="56" fillId="24" borderId="0" xfId="84" applyNumberFormat="1"/>
    <xf numFmtId="1" fontId="56" fillId="24" borderId="0" xfId="84" applyNumberFormat="1"/>
    <xf numFmtId="166" fontId="55" fillId="23" borderId="13" xfId="83" applyNumberFormat="1" applyBorder="1" applyAlignment="1">
      <alignment horizontal="center"/>
    </xf>
    <xf numFmtId="1" fontId="55" fillId="23" borderId="12" xfId="83" applyNumberFormat="1" applyBorder="1" applyAlignment="1">
      <alignment horizontal="center"/>
    </xf>
    <xf numFmtId="166" fontId="55" fillId="23" borderId="0" xfId="83" applyNumberFormat="1"/>
    <xf numFmtId="1" fontId="55" fillId="23" borderId="0" xfId="83" applyNumberFormat="1"/>
    <xf numFmtId="0" fontId="54" fillId="22" borderId="0" xfId="82"/>
    <xf numFmtId="0" fontId="56" fillId="24" borderId="0" xfId="84"/>
    <xf numFmtId="0" fontId="55" fillId="23" borderId="0" xfId="83"/>
    <xf numFmtId="0" fontId="30" fillId="7" borderId="0" xfId="0" applyFont="1" applyFill="1" applyAlignment="1">
      <alignment horizontal="left" wrapText="1"/>
    </xf>
    <xf numFmtId="0" fontId="0" fillId="5" borderId="0" xfId="0" applyFill="1" applyAlignment="1">
      <alignment horizontal="center" wrapText="1"/>
    </xf>
    <xf numFmtId="0" fontId="12" fillId="0" borderId="0" xfId="9" applyFont="1" applyAlignment="1">
      <alignment horizontal="center" wrapText="1"/>
    </xf>
    <xf numFmtId="0" fontId="23" fillId="7" borderId="0" xfId="9" applyFont="1" applyFill="1" applyAlignment="1">
      <alignment horizontal="left"/>
    </xf>
    <xf numFmtId="0" fontId="12" fillId="2" borderId="13" xfId="9" applyFont="1" applyFill="1" applyBorder="1" applyAlignment="1">
      <alignment horizontal="center"/>
    </xf>
    <xf numFmtId="0" fontId="12" fillId="2" borderId="12" xfId="9" applyFont="1" applyFill="1" applyBorder="1" applyAlignment="1">
      <alignment horizontal="center"/>
    </xf>
    <xf numFmtId="0" fontId="36" fillId="0" borderId="16" xfId="8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9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24" fillId="2" borderId="0" xfId="9" applyFont="1" applyFill="1" applyAlignment="1">
      <alignment horizontal="center"/>
    </xf>
    <xf numFmtId="0" fontId="12" fillId="2" borderId="0" xfId="9" applyFont="1" applyFill="1" applyAlignment="1">
      <alignment horizontal="center" wrapText="1"/>
    </xf>
    <xf numFmtId="0" fontId="13" fillId="0" borderId="16" xfId="9" applyFont="1" applyBorder="1" applyAlignment="1">
      <alignment horizontal="center"/>
    </xf>
    <xf numFmtId="0" fontId="13" fillId="0" borderId="0" xfId="9" applyFont="1" applyAlignment="1">
      <alignment horizontal="center" wrapText="1"/>
    </xf>
    <xf numFmtId="0" fontId="13" fillId="0" borderId="3" xfId="9" applyFont="1" applyBorder="1" applyAlignment="1">
      <alignment horizontal="center"/>
    </xf>
    <xf numFmtId="165" fontId="5" fillId="0" borderId="0" xfId="9" applyNumberFormat="1" applyFont="1" applyAlignment="1">
      <alignment horizontal="center"/>
    </xf>
    <xf numFmtId="167" fontId="0" fillId="0" borderId="0" xfId="1" applyNumberFormat="1" applyFont="1"/>
    <xf numFmtId="166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center"/>
    </xf>
    <xf numFmtId="166" fontId="13" fillId="0" borderId="7" xfId="0" applyNumberFormat="1" applyFont="1" applyBorder="1" applyAlignment="1">
      <alignment horizontal="right"/>
    </xf>
    <xf numFmtId="0" fontId="13" fillId="0" borderId="7" xfId="0" applyFont="1" applyBorder="1" applyAlignment="1">
      <alignment horizontal="center"/>
    </xf>
    <xf numFmtId="168" fontId="13" fillId="0" borderId="7" xfId="0" applyNumberFormat="1" applyFont="1" applyBorder="1" applyAlignment="1">
      <alignment horizontal="right"/>
    </xf>
    <xf numFmtId="1" fontId="0" fillId="0" borderId="0" xfId="10" applyNumberFormat="1" applyFont="1"/>
    <xf numFmtId="0" fontId="0" fillId="0" borderId="16" xfId="0" applyBorder="1" applyAlignment="1">
      <alignment horizontal="center"/>
    </xf>
    <xf numFmtId="3" fontId="13" fillId="0" borderId="8" xfId="0" applyNumberFormat="1" applyFont="1" applyBorder="1" applyAlignment="1">
      <alignment horizontal="right"/>
    </xf>
    <xf numFmtId="166" fontId="0" fillId="0" borderId="1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6" fontId="13" fillId="0" borderId="9" xfId="0" applyNumberFormat="1" applyFont="1" applyBorder="1" applyAlignment="1">
      <alignment horizontal="right"/>
    </xf>
    <xf numFmtId="166" fontId="13" fillId="6" borderId="9" xfId="0" applyNumberFormat="1" applyFont="1" applyFill="1" applyBorder="1" applyAlignment="1">
      <alignment horizontal="right"/>
    </xf>
    <xf numFmtId="3" fontId="13" fillId="0" borderId="8" xfId="0" applyNumberFormat="1" applyFont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0" fontId="2" fillId="0" borderId="21" xfId="0" applyFont="1" applyBorder="1" applyAlignment="1">
      <alignment horizontal="right" wrapText="1"/>
    </xf>
    <xf numFmtId="0" fontId="2" fillId="16" borderId="21" xfId="0" applyFont="1" applyFill="1" applyBorder="1" applyAlignment="1">
      <alignment horizontal="right" wrapText="1"/>
    </xf>
    <xf numFmtId="0" fontId="57" fillId="12" borderId="0" xfId="0" applyFont="1" applyFill="1"/>
    <xf numFmtId="166" fontId="58" fillId="12" borderId="0" xfId="0" applyNumberFormat="1" applyFont="1" applyFill="1"/>
    <xf numFmtId="1" fontId="58" fillId="12" borderId="0" xfId="0" applyNumberFormat="1" applyFont="1" applyFill="1"/>
    <xf numFmtId="0" fontId="58" fillId="12" borderId="0" xfId="0" applyFont="1" applyFill="1" applyAlignment="1">
      <alignment horizontal="right"/>
    </xf>
    <xf numFmtId="0" fontId="59" fillId="12" borderId="0" xfId="0" applyFont="1" applyFill="1" applyAlignment="1">
      <alignment horizontal="right"/>
    </xf>
    <xf numFmtId="0" fontId="58" fillId="12" borderId="0" xfId="0" applyFont="1" applyFill="1"/>
    <xf numFmtId="0" fontId="58" fillId="0" borderId="0" xfId="0" applyFont="1"/>
    <xf numFmtId="166" fontId="58" fillId="0" borderId="0" xfId="0" applyNumberFormat="1" applyFont="1"/>
    <xf numFmtId="1" fontId="58" fillId="0" borderId="0" xfId="0" applyNumberFormat="1" applyFont="1"/>
    <xf numFmtId="0" fontId="58" fillId="0" borderId="0" xfId="0" applyFont="1" applyAlignment="1">
      <alignment horizontal="right"/>
    </xf>
    <xf numFmtId="0" fontId="60" fillId="0" borderId="0" xfId="0" applyFont="1" applyAlignment="1">
      <alignment horizontal="right"/>
    </xf>
    <xf numFmtId="0" fontId="61" fillId="0" borderId="0" xfId="0" applyFont="1" applyAlignment="1">
      <alignment horizontal="right"/>
    </xf>
    <xf numFmtId="0" fontId="62" fillId="0" borderId="2" xfId="0" applyFont="1" applyBorder="1"/>
    <xf numFmtId="0" fontId="62" fillId="0" borderId="10" xfId="0" applyFont="1" applyBorder="1"/>
    <xf numFmtId="166" fontId="62" fillId="0" borderId="10" xfId="0" applyNumberFormat="1" applyFont="1" applyBorder="1" applyAlignment="1">
      <alignment horizontal="center"/>
    </xf>
    <xf numFmtId="1" fontId="62" fillId="0" borderId="12" xfId="0" applyNumberFormat="1" applyFont="1" applyBorder="1" applyAlignment="1">
      <alignment horizontal="center"/>
    </xf>
    <xf numFmtId="0" fontId="62" fillId="0" borderId="5" xfId="0" applyFont="1" applyBorder="1" applyAlignment="1">
      <alignment horizontal="center"/>
    </xf>
    <xf numFmtId="0" fontId="62" fillId="0" borderId="10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166" fontId="62" fillId="0" borderId="13" xfId="0" applyNumberFormat="1" applyFont="1" applyBorder="1" applyAlignment="1">
      <alignment horizontal="center"/>
    </xf>
    <xf numFmtId="0" fontId="62" fillId="0" borderId="13" xfId="0" applyFont="1" applyBorder="1" applyAlignment="1">
      <alignment horizontal="center"/>
    </xf>
    <xf numFmtId="0" fontId="62" fillId="0" borderId="4" xfId="0" applyFont="1" applyBorder="1" applyAlignment="1">
      <alignment horizontal="center"/>
    </xf>
    <xf numFmtId="0" fontId="63" fillId="0" borderId="0" xfId="0" applyFont="1"/>
    <xf numFmtId="165" fontId="58" fillId="0" borderId="0" xfId="11" applyNumberFormat="1" applyFont="1"/>
    <xf numFmtId="0" fontId="64" fillId="0" borderId="0" xfId="0" applyFont="1"/>
    <xf numFmtId="0" fontId="58" fillId="0" borderId="22" xfId="0" applyFont="1" applyBorder="1"/>
    <xf numFmtId="166" fontId="58" fillId="0" borderId="22" xfId="0" applyNumberFormat="1" applyFont="1" applyBorder="1" applyAlignment="1">
      <alignment horizontal="center"/>
    </xf>
    <xf numFmtId="1" fontId="58" fillId="0" borderId="22" xfId="0" applyNumberFormat="1" applyFont="1" applyBorder="1" applyAlignment="1">
      <alignment horizontal="center"/>
    </xf>
    <xf numFmtId="165" fontId="58" fillId="0" borderId="22" xfId="10" applyNumberFormat="1" applyFont="1" applyBorder="1" applyAlignment="1">
      <alignment horizontal="center"/>
    </xf>
    <xf numFmtId="0" fontId="58" fillId="0" borderId="23" xfId="0" applyFont="1" applyBorder="1"/>
    <xf numFmtId="165" fontId="58" fillId="0" borderId="24" xfId="10" applyNumberFormat="1" applyFont="1" applyBorder="1" applyAlignment="1">
      <alignment horizontal="center"/>
    </xf>
    <xf numFmtId="166" fontId="58" fillId="0" borderId="25" xfId="0" applyNumberFormat="1" applyFont="1" applyBorder="1" applyAlignment="1">
      <alignment horizontal="center"/>
    </xf>
    <xf numFmtId="1" fontId="58" fillId="0" borderId="24" xfId="0" applyNumberFormat="1" applyFont="1" applyBorder="1" applyAlignment="1">
      <alignment horizontal="center"/>
    </xf>
    <xf numFmtId="9" fontId="58" fillId="0" borderId="25" xfId="10" applyFont="1" applyBorder="1" applyAlignment="1">
      <alignment horizontal="center"/>
    </xf>
    <xf numFmtId="9" fontId="58" fillId="0" borderId="23" xfId="10" applyFont="1" applyBorder="1" applyAlignment="1">
      <alignment horizontal="center"/>
    </xf>
    <xf numFmtId="9" fontId="58" fillId="0" borderId="24" xfId="10" applyFont="1" applyBorder="1" applyAlignment="1">
      <alignment horizontal="center"/>
    </xf>
    <xf numFmtId="166" fontId="58" fillId="0" borderId="26" xfId="0" applyNumberFormat="1" applyFont="1" applyBorder="1" applyAlignment="1">
      <alignment horizontal="center"/>
    </xf>
    <xf numFmtId="3" fontId="58" fillId="0" borderId="27" xfId="0" applyNumberFormat="1" applyFont="1" applyBorder="1" applyAlignment="1">
      <alignment horizontal="center"/>
    </xf>
    <xf numFmtId="165" fontId="58" fillId="0" borderId="26" xfId="10" applyNumberFormat="1" applyFont="1" applyBorder="1" applyAlignment="1">
      <alignment horizontal="center"/>
    </xf>
    <xf numFmtId="165" fontId="58" fillId="0" borderId="28" xfId="10" applyNumberFormat="1" applyFont="1" applyBorder="1" applyAlignment="1">
      <alignment horizontal="center"/>
    </xf>
    <xf numFmtId="165" fontId="58" fillId="0" borderId="27" xfId="10" applyNumberFormat="1" applyFont="1" applyBorder="1" applyAlignment="1">
      <alignment horizontal="center"/>
    </xf>
    <xf numFmtId="0" fontId="58" fillId="0" borderId="27" xfId="10" applyNumberFormat="1" applyFont="1" applyBorder="1" applyAlignment="1">
      <alignment horizontal="center"/>
    </xf>
    <xf numFmtId="0" fontId="58" fillId="0" borderId="28" xfId="0" applyFont="1" applyBorder="1"/>
    <xf numFmtId="0" fontId="58" fillId="0" borderId="29" xfId="0" applyFont="1" applyBorder="1"/>
    <xf numFmtId="166" fontId="58" fillId="0" borderId="29" xfId="0" applyNumberFormat="1" applyFont="1" applyBorder="1" applyAlignment="1">
      <alignment horizontal="center"/>
    </xf>
    <xf numFmtId="1" fontId="58" fillId="0" borderId="29" xfId="0" applyNumberFormat="1" applyFont="1" applyBorder="1" applyAlignment="1">
      <alignment horizontal="center"/>
    </xf>
    <xf numFmtId="165" fontId="58" fillId="0" borderId="29" xfId="10" applyNumberFormat="1" applyFont="1" applyBorder="1" applyAlignment="1">
      <alignment horizontal="center"/>
    </xf>
    <xf numFmtId="0" fontId="58" fillId="0" borderId="30" xfId="0" applyFont="1" applyBorder="1"/>
    <xf numFmtId="165" fontId="58" fillId="0" borderId="31" xfId="10" applyNumberFormat="1" applyFont="1" applyBorder="1" applyAlignment="1">
      <alignment horizontal="center"/>
    </xf>
    <xf numFmtId="166" fontId="58" fillId="0" borderId="32" xfId="0" applyNumberFormat="1" applyFont="1" applyBorder="1" applyAlignment="1">
      <alignment horizontal="center"/>
    </xf>
    <xf numFmtId="1" fontId="58" fillId="0" borderId="31" xfId="0" applyNumberFormat="1" applyFont="1" applyBorder="1" applyAlignment="1">
      <alignment horizontal="center"/>
    </xf>
    <xf numFmtId="9" fontId="58" fillId="0" borderId="32" xfId="10" applyFont="1" applyBorder="1" applyAlignment="1">
      <alignment horizontal="center"/>
    </xf>
    <xf numFmtId="9" fontId="58" fillId="0" borderId="30" xfId="10" applyFont="1" applyBorder="1" applyAlignment="1">
      <alignment horizontal="center"/>
    </xf>
    <xf numFmtId="9" fontId="58" fillId="0" borderId="31" xfId="10" applyFont="1" applyBorder="1" applyAlignment="1">
      <alignment horizontal="center"/>
    </xf>
    <xf numFmtId="3" fontId="58" fillId="0" borderId="31" xfId="0" applyNumberFormat="1" applyFont="1" applyBorder="1" applyAlignment="1">
      <alignment horizontal="center"/>
    </xf>
    <xf numFmtId="165" fontId="58" fillId="0" borderId="32" xfId="10" applyNumberFormat="1" applyFont="1" applyBorder="1" applyAlignment="1">
      <alignment horizontal="center"/>
    </xf>
    <xf numFmtId="165" fontId="58" fillId="0" borderId="30" xfId="10" applyNumberFormat="1" applyFont="1" applyBorder="1" applyAlignment="1">
      <alignment horizontal="center"/>
    </xf>
    <xf numFmtId="0" fontId="58" fillId="0" borderId="31" xfId="10" applyNumberFormat="1" applyFont="1" applyBorder="1" applyAlignment="1">
      <alignment horizontal="center"/>
    </xf>
    <xf numFmtId="1" fontId="58" fillId="0" borderId="30" xfId="0" applyNumberFormat="1" applyFont="1" applyBorder="1" applyAlignment="1">
      <alignment horizontal="center"/>
    </xf>
    <xf numFmtId="0" fontId="58" fillId="0" borderId="33" xfId="0" applyFont="1" applyBorder="1"/>
    <xf numFmtId="166" fontId="58" fillId="0" borderId="34" xfId="0" applyNumberFormat="1" applyFont="1" applyBorder="1" applyAlignment="1">
      <alignment horizontal="center"/>
    </xf>
    <xf numFmtId="1" fontId="58" fillId="0" borderId="34" xfId="0" applyNumberFormat="1" applyFont="1" applyBorder="1" applyAlignment="1">
      <alignment horizontal="center"/>
    </xf>
    <xf numFmtId="165" fontId="58" fillId="0" borderId="34" xfId="10" applyNumberFormat="1" applyFont="1" applyBorder="1" applyAlignment="1">
      <alignment horizontal="center"/>
    </xf>
    <xf numFmtId="0" fontId="58" fillId="0" borderId="35" xfId="0" applyFont="1" applyBorder="1"/>
    <xf numFmtId="165" fontId="58" fillId="0" borderId="36" xfId="10" applyNumberFormat="1" applyFont="1" applyBorder="1" applyAlignment="1">
      <alignment horizontal="center"/>
    </xf>
    <xf numFmtId="166" fontId="58" fillId="0" borderId="37" xfId="0" applyNumberFormat="1" applyFont="1" applyBorder="1" applyAlignment="1">
      <alignment horizontal="center"/>
    </xf>
    <xf numFmtId="1" fontId="58" fillId="0" borderId="38" xfId="0" applyNumberFormat="1" applyFont="1" applyBorder="1" applyAlignment="1">
      <alignment horizontal="center"/>
    </xf>
    <xf numFmtId="9" fontId="58" fillId="0" borderId="39" xfId="10" applyFont="1" applyBorder="1" applyAlignment="1">
      <alignment horizontal="center"/>
    </xf>
    <xf numFmtId="9" fontId="58" fillId="0" borderId="35" xfId="10" applyFont="1" applyBorder="1" applyAlignment="1">
      <alignment horizontal="center"/>
    </xf>
    <xf numFmtId="9" fontId="58" fillId="0" borderId="36" xfId="10" applyFont="1" applyBorder="1" applyAlignment="1">
      <alignment horizontal="center"/>
    </xf>
    <xf numFmtId="3" fontId="58" fillId="0" borderId="38" xfId="0" applyNumberFormat="1" applyFont="1" applyBorder="1" applyAlignment="1">
      <alignment horizontal="center"/>
    </xf>
    <xf numFmtId="165" fontId="58" fillId="0" borderId="39" xfId="10" applyNumberFormat="1" applyFont="1" applyBorder="1" applyAlignment="1">
      <alignment horizontal="center"/>
    </xf>
    <xf numFmtId="165" fontId="58" fillId="0" borderId="35" xfId="10" applyNumberFormat="1" applyFont="1" applyBorder="1" applyAlignment="1">
      <alignment horizontal="center"/>
    </xf>
    <xf numFmtId="0" fontId="58" fillId="0" borderId="40" xfId="0" applyFont="1" applyBorder="1"/>
    <xf numFmtId="166" fontId="58" fillId="0" borderId="40" xfId="0" applyNumberFormat="1" applyFont="1" applyBorder="1" applyAlignment="1">
      <alignment horizontal="center"/>
    </xf>
    <xf numFmtId="1" fontId="58" fillId="0" borderId="27" xfId="0" applyNumberFormat="1" applyFont="1" applyBorder="1" applyAlignment="1">
      <alignment horizontal="center"/>
    </xf>
    <xf numFmtId="1" fontId="58" fillId="0" borderId="28" xfId="0" applyNumberFormat="1" applyFont="1" applyBorder="1" applyAlignment="1">
      <alignment horizontal="center"/>
    </xf>
    <xf numFmtId="9" fontId="58" fillId="0" borderId="26" xfId="10" applyFont="1" applyBorder="1" applyAlignment="1">
      <alignment horizontal="center"/>
    </xf>
    <xf numFmtId="9" fontId="58" fillId="0" borderId="28" xfId="10" applyFont="1" applyBorder="1" applyAlignment="1">
      <alignment horizontal="center"/>
    </xf>
    <xf numFmtId="9" fontId="58" fillId="0" borderId="27" xfId="10" applyFont="1" applyBorder="1" applyAlignment="1">
      <alignment horizontal="center"/>
    </xf>
    <xf numFmtId="0" fontId="58" fillId="0" borderId="41" xfId="10" applyNumberFormat="1" applyFont="1" applyBorder="1" applyAlignment="1">
      <alignment horizontal="center"/>
    </xf>
    <xf numFmtId="165" fontId="58" fillId="0" borderId="42" xfId="10" applyNumberFormat="1" applyFont="1" applyBorder="1" applyAlignment="1">
      <alignment horizontal="center"/>
    </xf>
    <xf numFmtId="166" fontId="58" fillId="0" borderId="33" xfId="0" applyNumberFormat="1" applyFont="1" applyBorder="1" applyAlignment="1">
      <alignment horizontal="center"/>
    </xf>
    <xf numFmtId="1" fontId="58" fillId="0" borderId="36" xfId="0" applyNumberFormat="1" applyFont="1" applyBorder="1" applyAlignment="1">
      <alignment horizontal="center"/>
    </xf>
    <xf numFmtId="1" fontId="58" fillId="0" borderId="35" xfId="0" applyNumberFormat="1" applyFont="1" applyBorder="1" applyAlignment="1">
      <alignment horizontal="center"/>
    </xf>
    <xf numFmtId="166" fontId="58" fillId="0" borderId="39" xfId="0" applyNumberFormat="1" applyFont="1" applyBorder="1" applyAlignment="1">
      <alignment horizontal="center"/>
    </xf>
    <xf numFmtId="3" fontId="58" fillId="0" borderId="36" xfId="0" applyNumberFormat="1" applyFont="1" applyBorder="1" applyAlignment="1">
      <alignment horizontal="center"/>
    </xf>
    <xf numFmtId="165" fontId="58" fillId="0" borderId="43" xfId="10" applyNumberFormat="1" applyFont="1" applyBorder="1" applyAlignment="1">
      <alignment horizontal="center"/>
    </xf>
    <xf numFmtId="0" fontId="62" fillId="0" borderId="44" xfId="0" applyFont="1" applyBorder="1"/>
    <xf numFmtId="166" fontId="62" fillId="0" borderId="45" xfId="0" applyNumberFormat="1" applyFont="1" applyBorder="1" applyAlignment="1">
      <alignment horizontal="center"/>
    </xf>
    <xf numFmtId="1" fontId="62" fillId="0" borderId="41" xfId="0" applyNumberFormat="1" applyFont="1" applyBorder="1" applyAlignment="1">
      <alignment horizontal="center"/>
    </xf>
    <xf numFmtId="165" fontId="62" fillId="0" borderId="41" xfId="12" applyNumberFormat="1" applyFont="1" applyBorder="1" applyAlignment="1">
      <alignment horizontal="center"/>
    </xf>
    <xf numFmtId="0" fontId="62" fillId="0" borderId="28" xfId="0" applyFont="1" applyBorder="1"/>
    <xf numFmtId="9" fontId="62" fillId="0" borderId="41" xfId="12" applyFont="1" applyBorder="1" applyAlignment="1">
      <alignment horizontal="center"/>
    </xf>
    <xf numFmtId="9" fontId="62" fillId="0" borderId="41" xfId="10" applyFont="1" applyBorder="1" applyAlignment="1">
      <alignment horizontal="center"/>
    </xf>
    <xf numFmtId="166" fontId="62" fillId="0" borderId="44" xfId="0" applyNumberFormat="1" applyFont="1" applyBorder="1" applyAlignment="1">
      <alignment horizontal="center"/>
    </xf>
    <xf numFmtId="9" fontId="62" fillId="0" borderId="44" xfId="10" applyFont="1" applyBorder="1" applyAlignment="1">
      <alignment horizontal="center"/>
    </xf>
    <xf numFmtId="9" fontId="62" fillId="0" borderId="46" xfId="10" applyFont="1" applyBorder="1" applyAlignment="1">
      <alignment horizontal="center"/>
    </xf>
    <xf numFmtId="3" fontId="62" fillId="0" borderId="41" xfId="0" applyNumberFormat="1" applyFont="1" applyBorder="1" applyAlignment="1">
      <alignment horizontal="center"/>
    </xf>
    <xf numFmtId="166" fontId="62" fillId="0" borderId="26" xfId="0" applyNumberFormat="1" applyFont="1" applyBorder="1" applyAlignment="1">
      <alignment horizontal="center"/>
    </xf>
    <xf numFmtId="3" fontId="62" fillId="0" borderId="27" xfId="0" applyNumberFormat="1" applyFont="1" applyBorder="1" applyAlignment="1">
      <alignment horizontal="center"/>
    </xf>
    <xf numFmtId="0" fontId="62" fillId="0" borderId="32" xfId="0" applyFont="1" applyBorder="1"/>
    <xf numFmtId="166" fontId="62" fillId="0" borderId="29" xfId="0" applyNumberFormat="1" applyFont="1" applyBorder="1" applyAlignment="1">
      <alignment horizontal="center"/>
    </xf>
    <xf numFmtId="1" fontId="62" fillId="0" borderId="31" xfId="0" applyNumberFormat="1" applyFont="1" applyBorder="1" applyAlignment="1">
      <alignment horizontal="center"/>
    </xf>
    <xf numFmtId="165" fontId="62" fillId="0" borderId="31" xfId="10" applyNumberFormat="1" applyFont="1" applyBorder="1" applyAlignment="1">
      <alignment horizontal="center"/>
    </xf>
    <xf numFmtId="0" fontId="62" fillId="0" borderId="30" xfId="0" applyFont="1" applyBorder="1"/>
    <xf numFmtId="9" fontId="62" fillId="0" borderId="31" xfId="10" applyFont="1" applyBorder="1" applyAlignment="1">
      <alignment horizontal="center"/>
    </xf>
    <xf numFmtId="166" fontId="62" fillId="0" borderId="32" xfId="0" applyNumberFormat="1" applyFont="1" applyBorder="1" applyAlignment="1">
      <alignment horizontal="center"/>
    </xf>
    <xf numFmtId="9" fontId="62" fillId="0" borderId="32" xfId="10" applyFont="1" applyBorder="1" applyAlignment="1">
      <alignment horizontal="center"/>
    </xf>
    <xf numFmtId="9" fontId="62" fillId="0" borderId="30" xfId="10" applyFont="1" applyBorder="1" applyAlignment="1">
      <alignment horizontal="center"/>
    </xf>
    <xf numFmtId="3" fontId="62" fillId="0" borderId="31" xfId="0" applyNumberFormat="1" applyFont="1" applyBorder="1" applyAlignment="1">
      <alignment horizontal="center"/>
    </xf>
    <xf numFmtId="165" fontId="62" fillId="0" borderId="32" xfId="10" applyNumberFormat="1" applyFont="1" applyBorder="1" applyAlignment="1">
      <alignment horizontal="center"/>
    </xf>
    <xf numFmtId="165" fontId="62" fillId="0" borderId="30" xfId="10" applyNumberFormat="1" applyFont="1" applyBorder="1" applyAlignment="1">
      <alignment horizontal="center"/>
    </xf>
    <xf numFmtId="0" fontId="62" fillId="0" borderId="37" xfId="0" applyFont="1" applyBorder="1"/>
    <xf numFmtId="166" fontId="62" fillId="0" borderId="34" xfId="0" applyNumberFormat="1" applyFont="1" applyBorder="1" applyAlignment="1">
      <alignment horizontal="center"/>
    </xf>
    <xf numFmtId="1" fontId="62" fillId="0" borderId="38" xfId="0" applyNumberFormat="1" applyFont="1" applyBorder="1" applyAlignment="1">
      <alignment horizontal="center"/>
    </xf>
    <xf numFmtId="165" fontId="62" fillId="0" borderId="38" xfId="10" applyNumberFormat="1" applyFont="1" applyBorder="1" applyAlignment="1">
      <alignment horizontal="center"/>
    </xf>
    <xf numFmtId="0" fontId="62" fillId="0" borderId="35" xfId="0" applyFont="1" applyBorder="1"/>
    <xf numFmtId="9" fontId="62" fillId="0" borderId="38" xfId="10" applyFont="1" applyBorder="1" applyAlignment="1">
      <alignment horizontal="center"/>
    </xf>
    <xf numFmtId="166" fontId="62" fillId="0" borderId="37" xfId="0" applyNumberFormat="1" applyFont="1" applyBorder="1" applyAlignment="1">
      <alignment horizontal="center"/>
    </xf>
    <xf numFmtId="9" fontId="62" fillId="0" borderId="37" xfId="10" applyFont="1" applyBorder="1" applyAlignment="1">
      <alignment horizontal="center"/>
    </xf>
    <xf numFmtId="9" fontId="62" fillId="0" borderId="47" xfId="10" applyFont="1" applyBorder="1" applyAlignment="1">
      <alignment horizontal="center"/>
    </xf>
    <xf numFmtId="3" fontId="62" fillId="0" borderId="38" xfId="0" applyNumberFormat="1" applyFont="1" applyBorder="1" applyAlignment="1">
      <alignment horizontal="center"/>
    </xf>
    <xf numFmtId="165" fontId="62" fillId="0" borderId="37" xfId="10" applyNumberFormat="1" applyFont="1" applyBorder="1" applyAlignment="1">
      <alignment horizontal="center"/>
    </xf>
    <xf numFmtId="165" fontId="62" fillId="0" borderId="47" xfId="10" applyNumberFormat="1" applyFont="1" applyBorder="1" applyAlignment="1">
      <alignment horizontal="center"/>
    </xf>
    <xf numFmtId="0" fontId="62" fillId="25" borderId="7" xfId="0" applyFont="1" applyFill="1" applyBorder="1"/>
    <xf numFmtId="166" fontId="62" fillId="25" borderId="10" xfId="0" applyNumberFormat="1" applyFont="1" applyFill="1" applyBorder="1" applyAlignment="1">
      <alignment horizontal="center"/>
    </xf>
    <xf numFmtId="1" fontId="62" fillId="25" borderId="10" xfId="0" applyNumberFormat="1" applyFont="1" applyFill="1" applyBorder="1" applyAlignment="1">
      <alignment horizontal="center"/>
    </xf>
    <xf numFmtId="165" fontId="62" fillId="25" borderId="7" xfId="10" applyNumberFormat="1" applyFont="1" applyFill="1" applyBorder="1" applyAlignment="1">
      <alignment horizontal="center"/>
    </xf>
    <xf numFmtId="0" fontId="62" fillId="25" borderId="0" xfId="0" applyFont="1" applyFill="1"/>
    <xf numFmtId="9" fontId="62" fillId="25" borderId="7" xfId="10" applyFont="1" applyFill="1" applyBorder="1" applyAlignment="1">
      <alignment horizontal="center"/>
    </xf>
    <xf numFmtId="166" fontId="62" fillId="25" borderId="13" xfId="0" applyNumberFormat="1" applyFont="1" applyFill="1" applyBorder="1" applyAlignment="1">
      <alignment horizontal="center"/>
    </xf>
    <xf numFmtId="1" fontId="62" fillId="25" borderId="12" xfId="0" applyNumberFormat="1" applyFont="1" applyFill="1" applyBorder="1" applyAlignment="1">
      <alignment horizontal="center"/>
    </xf>
    <xf numFmtId="9" fontId="62" fillId="25" borderId="8" xfId="10" applyFont="1" applyFill="1" applyBorder="1" applyAlignment="1">
      <alignment horizontal="center"/>
    </xf>
    <xf numFmtId="9" fontId="62" fillId="25" borderId="11" xfId="10" applyFont="1" applyFill="1" applyBorder="1" applyAlignment="1">
      <alignment horizontal="center"/>
    </xf>
    <xf numFmtId="9" fontId="62" fillId="25" borderId="9" xfId="10" applyFont="1" applyFill="1" applyBorder="1" applyAlignment="1">
      <alignment horizontal="center"/>
    </xf>
    <xf numFmtId="3" fontId="62" fillId="25" borderId="12" xfId="0" applyNumberFormat="1" applyFont="1" applyFill="1" applyBorder="1" applyAlignment="1">
      <alignment horizontal="center"/>
    </xf>
    <xf numFmtId="166" fontId="62" fillId="25" borderId="8" xfId="0" applyNumberFormat="1" applyFont="1" applyFill="1" applyBorder="1" applyAlignment="1">
      <alignment horizontal="center"/>
    </xf>
    <xf numFmtId="165" fontId="62" fillId="25" borderId="8" xfId="10" applyNumberFormat="1" applyFont="1" applyFill="1" applyBorder="1" applyAlignment="1">
      <alignment horizontal="center"/>
    </xf>
    <xf numFmtId="165" fontId="62" fillId="25" borderId="11" xfId="10" applyNumberFormat="1" applyFont="1" applyFill="1" applyBorder="1" applyAlignment="1">
      <alignment horizontal="center"/>
    </xf>
    <xf numFmtId="165" fontId="62" fillId="25" borderId="9" xfId="10" applyNumberFormat="1" applyFont="1" applyFill="1" applyBorder="1" applyAlignment="1">
      <alignment horizontal="center"/>
    </xf>
    <xf numFmtId="166" fontId="62" fillId="25" borderId="7" xfId="0" applyNumberFormat="1" applyFont="1" applyFill="1" applyBorder="1" applyAlignment="1">
      <alignment horizontal="center"/>
    </xf>
    <xf numFmtId="1" fontId="62" fillId="25" borderId="9" xfId="0" applyNumberFormat="1" applyFont="1" applyFill="1" applyBorder="1" applyAlignment="1">
      <alignment horizontal="center"/>
    </xf>
    <xf numFmtId="1" fontId="62" fillId="25" borderId="11" xfId="0" applyNumberFormat="1" applyFont="1" applyFill="1" applyBorder="1" applyAlignment="1">
      <alignment horizontal="center"/>
    </xf>
    <xf numFmtId="3" fontId="62" fillId="25" borderId="9" xfId="0" applyNumberFormat="1" applyFont="1" applyFill="1" applyBorder="1" applyAlignment="1">
      <alignment horizontal="center"/>
    </xf>
    <xf numFmtId="1" fontId="62" fillId="0" borderId="4" xfId="0" applyNumberFormat="1" applyFont="1" applyBorder="1" applyAlignment="1">
      <alignment horizontal="center"/>
    </xf>
    <xf numFmtId="165" fontId="62" fillId="0" borderId="28" xfId="10" applyNumberFormat="1" applyFont="1" applyBorder="1" applyAlignment="1">
      <alignment horizontal="center"/>
    </xf>
    <xf numFmtId="1" fontId="62" fillId="0" borderId="13" xfId="0" applyNumberFormat="1" applyFont="1" applyBorder="1" applyAlignment="1">
      <alignment horizontal="center"/>
    </xf>
    <xf numFmtId="165" fontId="62" fillId="0" borderId="26" xfId="10" applyNumberFormat="1" applyFont="1" applyBorder="1" applyAlignment="1">
      <alignment horizontal="center"/>
    </xf>
    <xf numFmtId="165" fontId="62" fillId="0" borderId="27" xfId="10" applyNumberFormat="1" applyFont="1" applyBorder="1" applyAlignment="1">
      <alignment horizontal="center"/>
    </xf>
    <xf numFmtId="0" fontId="58" fillId="26" borderId="0" xfId="0" applyFont="1" applyFill="1" applyAlignment="1">
      <alignment horizontal="right"/>
    </xf>
    <xf numFmtId="0" fontId="61" fillId="26" borderId="0" xfId="0" applyFont="1" applyFill="1" applyAlignment="1">
      <alignment horizontal="right"/>
    </xf>
    <xf numFmtId="0" fontId="58" fillId="26" borderId="0" xfId="0" applyFont="1" applyFill="1"/>
    <xf numFmtId="0" fontId="62" fillId="26" borderId="13" xfId="0" applyFont="1" applyFill="1" applyBorder="1" applyAlignment="1">
      <alignment horizontal="center"/>
    </xf>
    <xf numFmtId="0" fontId="62" fillId="26" borderId="4" xfId="0" applyFont="1" applyFill="1" applyBorder="1" applyAlignment="1">
      <alignment horizontal="center"/>
    </xf>
    <xf numFmtId="0" fontId="62" fillId="26" borderId="12" xfId="0" applyFont="1" applyFill="1" applyBorder="1" applyAlignment="1">
      <alignment horizontal="center"/>
    </xf>
    <xf numFmtId="165" fontId="58" fillId="26" borderId="26" xfId="10" applyNumberFormat="1" applyFont="1" applyFill="1" applyBorder="1" applyAlignment="1">
      <alignment horizontal="center"/>
    </xf>
    <xf numFmtId="165" fontId="58" fillId="26" borderId="28" xfId="10" applyNumberFormat="1" applyFont="1" applyFill="1" applyBorder="1" applyAlignment="1">
      <alignment horizontal="center"/>
    </xf>
    <xf numFmtId="165" fontId="58" fillId="26" borderId="27" xfId="10" applyNumberFormat="1" applyFont="1" applyFill="1" applyBorder="1" applyAlignment="1">
      <alignment horizontal="center"/>
    </xf>
    <xf numFmtId="165" fontId="58" fillId="26" borderId="32" xfId="10" applyNumberFormat="1" applyFont="1" applyFill="1" applyBorder="1" applyAlignment="1">
      <alignment horizontal="center"/>
    </xf>
    <xf numFmtId="165" fontId="58" fillId="26" borderId="30" xfId="10" applyNumberFormat="1" applyFont="1" applyFill="1" applyBorder="1" applyAlignment="1">
      <alignment horizontal="center"/>
    </xf>
    <xf numFmtId="165" fontId="58" fillId="26" borderId="31" xfId="10" applyNumberFormat="1" applyFont="1" applyFill="1" applyBorder="1" applyAlignment="1">
      <alignment horizontal="center"/>
    </xf>
    <xf numFmtId="165" fontId="58" fillId="26" borderId="39" xfId="10" applyNumberFormat="1" applyFont="1" applyFill="1" applyBorder="1" applyAlignment="1">
      <alignment horizontal="center"/>
    </xf>
    <xf numFmtId="165" fontId="58" fillId="26" borderId="35" xfId="10" applyNumberFormat="1" applyFont="1" applyFill="1" applyBorder="1" applyAlignment="1">
      <alignment horizontal="center"/>
    </xf>
    <xf numFmtId="165" fontId="58" fillId="26" borderId="36" xfId="10" applyNumberFormat="1" applyFont="1" applyFill="1" applyBorder="1" applyAlignment="1">
      <alignment horizontal="center"/>
    </xf>
    <xf numFmtId="165" fontId="62" fillId="26" borderId="8" xfId="10" applyNumberFormat="1" applyFont="1" applyFill="1" applyBorder="1" applyAlignment="1">
      <alignment horizontal="center"/>
    </xf>
    <xf numFmtId="165" fontId="62" fillId="26" borderId="11" xfId="10" applyNumberFormat="1" applyFont="1" applyFill="1" applyBorder="1" applyAlignment="1">
      <alignment horizontal="center"/>
    </xf>
    <xf numFmtId="165" fontId="62" fillId="26" borderId="9" xfId="10" applyNumberFormat="1" applyFont="1" applyFill="1" applyBorder="1" applyAlignment="1">
      <alignment horizontal="center"/>
    </xf>
    <xf numFmtId="165" fontId="58" fillId="26" borderId="43" xfId="10" applyNumberFormat="1" applyFont="1" applyFill="1" applyBorder="1" applyAlignment="1">
      <alignment horizontal="center"/>
    </xf>
    <xf numFmtId="165" fontId="62" fillId="26" borderId="44" xfId="10" applyNumberFormat="1" applyFont="1" applyFill="1" applyBorder="1" applyAlignment="1">
      <alignment horizontal="center"/>
    </xf>
    <xf numFmtId="165" fontId="62" fillId="26" borderId="46" xfId="10" applyNumberFormat="1" applyFont="1" applyFill="1" applyBorder="1" applyAlignment="1">
      <alignment horizontal="center"/>
    </xf>
    <xf numFmtId="165" fontId="62" fillId="26" borderId="41" xfId="10" applyNumberFormat="1" applyFont="1" applyFill="1" applyBorder="1" applyAlignment="1">
      <alignment horizontal="center"/>
    </xf>
    <xf numFmtId="165" fontId="62" fillId="26" borderId="32" xfId="10" applyNumberFormat="1" applyFont="1" applyFill="1" applyBorder="1" applyAlignment="1">
      <alignment horizontal="center"/>
    </xf>
    <xf numFmtId="165" fontId="62" fillId="26" borderId="30" xfId="10" applyNumberFormat="1" applyFont="1" applyFill="1" applyBorder="1" applyAlignment="1">
      <alignment horizontal="center"/>
    </xf>
    <xf numFmtId="165" fontId="62" fillId="26" borderId="31" xfId="10" applyNumberFormat="1" applyFont="1" applyFill="1" applyBorder="1" applyAlignment="1">
      <alignment horizontal="center"/>
    </xf>
    <xf numFmtId="165" fontId="62" fillId="26" borderId="37" xfId="10" applyNumberFormat="1" applyFont="1" applyFill="1" applyBorder="1" applyAlignment="1">
      <alignment horizontal="center"/>
    </xf>
    <xf numFmtId="165" fontId="62" fillId="26" borderId="47" xfId="10" applyNumberFormat="1" applyFont="1" applyFill="1" applyBorder="1" applyAlignment="1">
      <alignment horizontal="center"/>
    </xf>
    <xf numFmtId="165" fontId="62" fillId="26" borderId="38" xfId="10" applyNumberFormat="1" applyFont="1" applyFill="1" applyBorder="1" applyAlignment="1">
      <alignment horizontal="center"/>
    </xf>
    <xf numFmtId="165" fontId="58" fillId="26" borderId="0" xfId="11" applyNumberFormat="1" applyFont="1" applyFill="1"/>
    <xf numFmtId="0" fontId="62" fillId="26" borderId="6" xfId="0" applyFont="1" applyFill="1" applyBorder="1" applyAlignment="1">
      <alignment horizontal="center"/>
    </xf>
    <xf numFmtId="0" fontId="62" fillId="26" borderId="16" xfId="0" applyFont="1" applyFill="1" applyBorder="1" applyAlignment="1">
      <alignment horizontal="center"/>
    </xf>
    <xf numFmtId="0" fontId="62" fillId="26" borderId="15" xfId="0" applyFont="1" applyFill="1" applyBorder="1" applyAlignment="1">
      <alignment horizontal="center"/>
    </xf>
    <xf numFmtId="0" fontId="62" fillId="0" borderId="6" xfId="0" applyFont="1" applyBorder="1" applyAlignment="1">
      <alignment horizontal="center"/>
    </xf>
    <xf numFmtId="0" fontId="62" fillId="0" borderId="15" xfId="0" applyFont="1" applyBorder="1" applyAlignment="1">
      <alignment horizontal="center"/>
    </xf>
    <xf numFmtId="0" fontId="62" fillId="0" borderId="16" xfId="0" applyFont="1" applyBorder="1" applyAlignment="1">
      <alignment horizontal="center"/>
    </xf>
    <xf numFmtId="0" fontId="62" fillId="0" borderId="2" xfId="0" applyFont="1" applyBorder="1" applyAlignment="1">
      <alignment horizontal="center"/>
    </xf>
    <xf numFmtId="0" fontId="62" fillId="0" borderId="0" xfId="0" applyFont="1"/>
    <xf numFmtId="0" fontId="62" fillId="0" borderId="6" xfId="0" applyFont="1" applyBorder="1" applyAlignment="1">
      <alignment horizontal="center" wrapText="1"/>
    </xf>
    <xf numFmtId="0" fontId="62" fillId="0" borderId="16" xfId="0" applyFont="1" applyBorder="1" applyAlignment="1">
      <alignment horizontal="center" wrapText="1"/>
    </xf>
    <xf numFmtId="0" fontId="62" fillId="0" borderId="15" xfId="0" applyFont="1" applyBorder="1" applyAlignment="1">
      <alignment horizontal="center" wrapText="1"/>
    </xf>
    <xf numFmtId="0" fontId="30" fillId="7" borderId="0" xfId="0" applyFont="1" applyFill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5" borderId="0" xfId="0" applyFill="1" applyAlignment="1">
      <alignment horizontal="center" wrapText="1"/>
    </xf>
    <xf numFmtId="0" fontId="39" fillId="7" borderId="0" xfId="9" applyFont="1" applyFill="1" applyAlignment="1">
      <alignment horizontal="center" wrapText="1"/>
    </xf>
    <xf numFmtId="0" fontId="12" fillId="0" borderId="6" xfId="9" applyFont="1" applyBorder="1" applyAlignment="1">
      <alignment horizontal="center" wrapText="1"/>
    </xf>
    <xf numFmtId="0" fontId="12" fillId="0" borderId="16" xfId="9" applyFont="1" applyBorder="1" applyAlignment="1">
      <alignment horizontal="center" wrapText="1"/>
    </xf>
    <xf numFmtId="0" fontId="12" fillId="0" borderId="15" xfId="9" applyFont="1" applyBorder="1" applyAlignment="1">
      <alignment horizontal="center" wrapText="1"/>
    </xf>
    <xf numFmtId="0" fontId="12" fillId="0" borderId="3" xfId="9" applyFont="1" applyBorder="1" applyAlignment="1">
      <alignment horizontal="center" wrapText="1"/>
    </xf>
    <xf numFmtId="0" fontId="12" fillId="0" borderId="0" xfId="9" applyFont="1" applyAlignment="1">
      <alignment horizontal="center" wrapText="1"/>
    </xf>
    <xf numFmtId="0" fontId="12" fillId="0" borderId="5" xfId="9" applyFont="1" applyBorder="1" applyAlignment="1">
      <alignment horizontal="center" wrapText="1"/>
    </xf>
    <xf numFmtId="0" fontId="40" fillId="0" borderId="6" xfId="9" applyFont="1" applyBorder="1" applyAlignment="1">
      <alignment horizontal="center" wrapText="1"/>
    </xf>
    <xf numFmtId="0" fontId="40" fillId="0" borderId="15" xfId="9" applyFont="1" applyBorder="1" applyAlignment="1">
      <alignment horizontal="center" wrapText="1"/>
    </xf>
    <xf numFmtId="0" fontId="40" fillId="0" borderId="3" xfId="9" applyFont="1" applyBorder="1" applyAlignment="1">
      <alignment horizontal="center" wrapText="1"/>
    </xf>
    <xf numFmtId="0" fontId="40" fillId="0" borderId="5" xfId="9" applyFont="1" applyBorder="1" applyAlignment="1">
      <alignment horizontal="center" wrapText="1"/>
    </xf>
    <xf numFmtId="0" fontId="23" fillId="7" borderId="0" xfId="9" applyFont="1" applyFill="1" applyAlignment="1">
      <alignment horizontal="left"/>
    </xf>
    <xf numFmtId="0" fontId="0" fillId="7" borderId="0" xfId="0" applyFill="1"/>
    <xf numFmtId="0" fontId="12" fillId="2" borderId="6" xfId="9" applyFont="1" applyFill="1" applyBorder="1" applyAlignment="1">
      <alignment horizontal="center"/>
    </xf>
    <xf numFmtId="0" fontId="12" fillId="2" borderId="15" xfId="9" applyFont="1" applyFill="1" applyBorder="1" applyAlignment="1">
      <alignment horizontal="center"/>
    </xf>
    <xf numFmtId="0" fontId="12" fillId="2" borderId="13" xfId="9" applyFont="1" applyFill="1" applyBorder="1" applyAlignment="1">
      <alignment horizontal="center"/>
    </xf>
    <xf numFmtId="0" fontId="12" fillId="2" borderId="12" xfId="9" applyFont="1" applyFill="1" applyBorder="1" applyAlignment="1">
      <alignment horizontal="center"/>
    </xf>
    <xf numFmtId="0" fontId="8" fillId="0" borderId="15" xfId="9" applyFont="1" applyBorder="1" applyAlignment="1">
      <alignment horizontal="center" wrapText="1"/>
    </xf>
    <xf numFmtId="0" fontId="8" fillId="0" borderId="3" xfId="9" applyFont="1" applyBorder="1" applyAlignment="1">
      <alignment horizontal="center" wrapText="1"/>
    </xf>
    <xf numFmtId="0" fontId="8" fillId="0" borderId="0" xfId="9" applyFont="1" applyAlignment="1">
      <alignment horizontal="center" wrapText="1"/>
    </xf>
    <xf numFmtId="0" fontId="8" fillId="0" borderId="5" xfId="9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30" fillId="7" borderId="3" xfId="9" applyFont="1" applyFill="1" applyBorder="1" applyAlignment="1">
      <alignment horizontal="center"/>
    </xf>
    <xf numFmtId="0" fontId="30" fillId="7" borderId="0" xfId="9" applyFont="1" applyFill="1" applyAlignment="1">
      <alignment horizontal="center"/>
    </xf>
    <xf numFmtId="0" fontId="12" fillId="0" borderId="6" xfId="9" applyFont="1" applyBorder="1" applyAlignment="1">
      <alignment horizontal="center"/>
    </xf>
    <xf numFmtId="0" fontId="12" fillId="0" borderId="16" xfId="9" applyFont="1" applyBorder="1" applyAlignment="1">
      <alignment horizontal="center"/>
    </xf>
    <xf numFmtId="0" fontId="12" fillId="0" borderId="15" xfId="9" applyFont="1" applyBorder="1" applyAlignment="1">
      <alignment horizontal="center"/>
    </xf>
    <xf numFmtId="0" fontId="24" fillId="0" borderId="3" xfId="9" applyFont="1" applyBorder="1" applyAlignment="1">
      <alignment horizontal="center"/>
    </xf>
    <xf numFmtId="0" fontId="24" fillId="0" borderId="0" xfId="9" applyFont="1" applyAlignment="1">
      <alignment horizontal="center"/>
    </xf>
    <xf numFmtId="0" fontId="24" fillId="0" borderId="5" xfId="9" applyFont="1" applyBorder="1" applyAlignment="1">
      <alignment horizontal="center"/>
    </xf>
    <xf numFmtId="0" fontId="12" fillId="0" borderId="6" xfId="9" applyFont="1" applyBorder="1" applyAlignment="1">
      <alignment horizontal="center" vertical="center"/>
    </xf>
    <xf numFmtId="0" fontId="12" fillId="0" borderId="16" xfId="9" applyFont="1" applyBorder="1" applyAlignment="1">
      <alignment horizontal="center" vertical="center"/>
    </xf>
    <xf numFmtId="0" fontId="12" fillId="0" borderId="15" xfId="9" applyFont="1" applyBorder="1" applyAlignment="1">
      <alignment horizontal="center" vertical="center"/>
    </xf>
    <xf numFmtId="0" fontId="12" fillId="0" borderId="3" xfId="9" applyFont="1" applyBorder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5" xfId="9" applyFont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36" fillId="0" borderId="6" xfId="8" applyFont="1" applyBorder="1" applyAlignment="1">
      <alignment horizontal="center"/>
    </xf>
    <xf numFmtId="0" fontId="36" fillId="0" borderId="16" xfId="8" applyFont="1" applyBorder="1" applyAlignment="1">
      <alignment horizontal="center"/>
    </xf>
    <xf numFmtId="0" fontId="36" fillId="0" borderId="6" xfId="8" applyFont="1" applyBorder="1" applyAlignment="1">
      <alignment horizontal="center" wrapText="1"/>
    </xf>
    <xf numFmtId="0" fontId="36" fillId="0" borderId="16" xfId="8" applyFont="1" applyBorder="1" applyAlignment="1">
      <alignment horizontal="center" wrapText="1"/>
    </xf>
    <xf numFmtId="0" fontId="36" fillId="0" borderId="15" xfId="8" applyFont="1" applyBorder="1" applyAlignment="1">
      <alignment horizontal="center" wrapText="1"/>
    </xf>
    <xf numFmtId="49" fontId="13" fillId="0" borderId="0" xfId="0" applyNumberFormat="1" applyFont="1" applyAlignment="1">
      <alignment horizontal="center"/>
    </xf>
    <xf numFmtId="166" fontId="30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center"/>
    </xf>
    <xf numFmtId="0" fontId="55" fillId="23" borderId="2" xfId="83" applyBorder="1" applyAlignment="1">
      <alignment horizontal="center"/>
    </xf>
    <xf numFmtId="0" fontId="54" fillId="22" borderId="2" xfId="82" applyBorder="1" applyAlignment="1">
      <alignment horizontal="center"/>
    </xf>
    <xf numFmtId="0" fontId="56" fillId="24" borderId="2" xfId="84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3" fontId="13" fillId="0" borderId="6" xfId="6" applyNumberFormat="1" applyFont="1" applyBorder="1" applyAlignment="1">
      <alignment horizontal="center"/>
    </xf>
    <xf numFmtId="3" fontId="13" fillId="0" borderId="16" xfId="6" applyNumberFormat="1" applyFont="1" applyBorder="1" applyAlignment="1">
      <alignment horizontal="center"/>
    </xf>
    <xf numFmtId="0" fontId="36" fillId="0" borderId="15" xfId="8" applyFont="1" applyBorder="1" applyAlignment="1">
      <alignment horizontal="center"/>
    </xf>
    <xf numFmtId="0" fontId="49" fillId="0" borderId="6" xfId="8" applyFont="1" applyBorder="1" applyAlignment="1">
      <alignment horizontal="center"/>
    </xf>
    <xf numFmtId="0" fontId="49" fillId="0" borderId="16" xfId="8" applyFont="1" applyBorder="1" applyAlignment="1">
      <alignment horizontal="center"/>
    </xf>
    <xf numFmtId="0" fontId="49" fillId="0" borderId="15" xfId="8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0" fontId="12" fillId="2" borderId="16" xfId="9" applyFont="1" applyFill="1" applyBorder="1" applyAlignment="1">
      <alignment horizontal="center"/>
    </xf>
    <xf numFmtId="0" fontId="12" fillId="2" borderId="6" xfId="9" applyFont="1" applyFill="1" applyBorder="1" applyAlignment="1">
      <alignment horizontal="center" vertical="center"/>
    </xf>
    <xf numFmtId="0" fontId="12" fillId="2" borderId="16" xfId="9" applyFont="1" applyFill="1" applyBorder="1" applyAlignment="1">
      <alignment horizontal="center" vertical="center"/>
    </xf>
    <xf numFmtId="0" fontId="12" fillId="2" borderId="3" xfId="9" applyFont="1" applyFill="1" applyBorder="1" applyAlignment="1">
      <alignment horizontal="center" vertical="center"/>
    </xf>
    <xf numFmtId="0" fontId="12" fillId="2" borderId="0" xfId="9" applyFont="1" applyFill="1" applyAlignment="1">
      <alignment horizontal="center" vertical="center"/>
    </xf>
    <xf numFmtId="0" fontId="24" fillId="2" borderId="3" xfId="9" applyFont="1" applyFill="1" applyBorder="1" applyAlignment="1">
      <alignment horizontal="center"/>
    </xf>
    <xf numFmtId="0" fontId="24" fillId="2" borderId="0" xfId="9" applyFont="1" applyFill="1" applyAlignment="1">
      <alignment horizontal="center"/>
    </xf>
    <xf numFmtId="0" fontId="12" fillId="2" borderId="6" xfId="9" applyFont="1" applyFill="1" applyBorder="1" applyAlignment="1">
      <alignment horizontal="center" wrapText="1"/>
    </xf>
    <xf numFmtId="0" fontId="12" fillId="2" borderId="16" xfId="9" applyFont="1" applyFill="1" applyBorder="1" applyAlignment="1">
      <alignment horizontal="center" wrapText="1"/>
    </xf>
    <xf numFmtId="0" fontId="12" fillId="2" borderId="15" xfId="9" applyFont="1" applyFill="1" applyBorder="1" applyAlignment="1">
      <alignment horizontal="center" wrapText="1"/>
    </xf>
    <xf numFmtId="0" fontId="12" fillId="2" borderId="3" xfId="9" applyFont="1" applyFill="1" applyBorder="1" applyAlignment="1">
      <alignment horizontal="center" wrapText="1"/>
    </xf>
    <xf numFmtId="0" fontId="12" fillId="2" borderId="0" xfId="9" applyFont="1" applyFill="1" applyAlignment="1">
      <alignment horizontal="center" wrapText="1"/>
    </xf>
    <xf numFmtId="0" fontId="12" fillId="2" borderId="5" xfId="9" applyFont="1" applyFill="1" applyBorder="1" applyAlignment="1">
      <alignment horizontal="center" wrapText="1"/>
    </xf>
    <xf numFmtId="0" fontId="5" fillId="12" borderId="8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9" xfId="0" applyFont="1" applyFill="1" applyBorder="1" applyAlignment="1">
      <alignment horizontal="center"/>
    </xf>
    <xf numFmtId="0" fontId="13" fillId="0" borderId="6" xfId="9" applyFont="1" applyBorder="1" applyAlignment="1">
      <alignment horizontal="center"/>
    </xf>
    <xf numFmtId="0" fontId="13" fillId="0" borderId="16" xfId="9" applyFont="1" applyBorder="1" applyAlignment="1">
      <alignment horizontal="center"/>
    </xf>
    <xf numFmtId="0" fontId="13" fillId="0" borderId="15" xfId="9" applyFont="1" applyBorder="1" applyAlignment="1">
      <alignment horizontal="center"/>
    </xf>
    <xf numFmtId="0" fontId="13" fillId="0" borderId="6" xfId="9" applyFont="1" applyBorder="1" applyAlignment="1">
      <alignment horizontal="center" wrapText="1"/>
    </xf>
    <xf numFmtId="0" fontId="13" fillId="0" borderId="16" xfId="9" applyFont="1" applyBorder="1" applyAlignment="1">
      <alignment horizontal="center" wrapText="1"/>
    </xf>
    <xf numFmtId="0" fontId="13" fillId="0" borderId="15" xfId="9" applyFont="1" applyBorder="1" applyAlignment="1">
      <alignment horizontal="center" wrapText="1"/>
    </xf>
    <xf numFmtId="0" fontId="13" fillId="0" borderId="3" xfId="9" applyFont="1" applyBorder="1" applyAlignment="1">
      <alignment horizontal="center" wrapText="1"/>
    </xf>
    <xf numFmtId="0" fontId="13" fillId="0" borderId="0" xfId="9" applyFont="1" applyAlignment="1">
      <alignment horizontal="center" wrapText="1"/>
    </xf>
    <xf numFmtId="0" fontId="13" fillId="0" borderId="5" xfId="9" applyFont="1" applyBorder="1" applyAlignment="1">
      <alignment horizontal="center" wrapText="1"/>
    </xf>
    <xf numFmtId="0" fontId="13" fillId="0" borderId="3" xfId="9" applyFont="1" applyBorder="1" applyAlignment="1">
      <alignment horizontal="center"/>
    </xf>
    <xf numFmtId="0" fontId="13" fillId="0" borderId="0" xfId="9" applyFont="1" applyAlignment="1">
      <alignment horizontal="center"/>
    </xf>
    <xf numFmtId="0" fontId="13" fillId="0" borderId="5" xfId="9" applyFont="1" applyBorder="1" applyAlignment="1">
      <alignment horizontal="center"/>
    </xf>
    <xf numFmtId="0" fontId="13" fillId="0" borderId="15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13" fillId="0" borderId="13" xfId="9" applyFont="1" applyBorder="1" applyAlignment="1">
      <alignment horizontal="center"/>
    </xf>
    <xf numFmtId="0" fontId="13" fillId="0" borderId="12" xfId="9" applyFont="1" applyBorder="1" applyAlignment="1">
      <alignment horizontal="center"/>
    </xf>
    <xf numFmtId="0" fontId="13" fillId="0" borderId="16" xfId="9" applyFont="1" applyBorder="1" applyAlignment="1">
      <alignment horizontal="center" vertical="center" wrapText="1"/>
    </xf>
    <xf numFmtId="0" fontId="13" fillId="0" borderId="0" xfId="9" applyFont="1" applyAlignment="1">
      <alignment horizontal="center" vertical="center" wrapText="1"/>
    </xf>
    <xf numFmtId="0" fontId="13" fillId="0" borderId="18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2" fillId="0" borderId="6" xfId="9" applyFont="1" applyBorder="1" applyAlignment="1">
      <alignment horizontal="center" wrapText="1"/>
    </xf>
    <xf numFmtId="0" fontId="22" fillId="0" borderId="15" xfId="9" applyFont="1" applyBorder="1" applyAlignment="1">
      <alignment horizontal="center" wrapText="1"/>
    </xf>
    <xf numFmtId="0" fontId="22" fillId="0" borderId="3" xfId="9" applyFont="1" applyBorder="1" applyAlignment="1">
      <alignment horizontal="center" wrapText="1"/>
    </xf>
    <xf numFmtId="0" fontId="22" fillId="0" borderId="5" xfId="9" applyFont="1" applyBorder="1" applyAlignment="1">
      <alignment horizontal="center" wrapText="1"/>
    </xf>
    <xf numFmtId="0" fontId="13" fillId="0" borderId="6" xfId="9" applyFont="1" applyBorder="1" applyAlignment="1">
      <alignment horizontal="center" vertical="center" wrapText="1"/>
    </xf>
    <xf numFmtId="0" fontId="13" fillId="0" borderId="15" xfId="9" applyFont="1" applyBorder="1" applyAlignment="1">
      <alignment horizontal="center" vertical="center" wrapText="1"/>
    </xf>
    <xf numFmtId="0" fontId="13" fillId="0" borderId="3" xfId="9" applyFont="1" applyBorder="1" applyAlignment="1">
      <alignment horizontal="center" vertical="center" wrapText="1"/>
    </xf>
    <xf numFmtId="0" fontId="13" fillId="0" borderId="5" xfId="9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0" fontId="43" fillId="0" borderId="0" xfId="8" applyAlignment="1">
      <alignment horizontal="center"/>
    </xf>
    <xf numFmtId="3" fontId="13" fillId="0" borderId="8" xfId="6" applyNumberFormat="1" applyFont="1" applyBorder="1" applyAlignment="1">
      <alignment horizontal="center"/>
    </xf>
    <xf numFmtId="3" fontId="13" fillId="0" borderId="11" xfId="6" applyNumberFormat="1" applyFont="1" applyBorder="1" applyAlignment="1">
      <alignment horizontal="center"/>
    </xf>
    <xf numFmtId="3" fontId="13" fillId="0" borderId="9" xfId="6" applyNumberFormat="1" applyFont="1" applyBorder="1" applyAlignment="1">
      <alignment horizontal="center"/>
    </xf>
    <xf numFmtId="0" fontId="36" fillId="0" borderId="11" xfId="8" applyFont="1" applyBorder="1" applyAlignment="1">
      <alignment horizontal="center"/>
    </xf>
    <xf numFmtId="0" fontId="36" fillId="0" borderId="9" xfId="8" applyFont="1" applyBorder="1" applyAlignment="1">
      <alignment horizontal="center"/>
    </xf>
    <xf numFmtId="0" fontId="36" fillId="0" borderId="8" xfId="8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" fontId="62" fillId="0" borderId="12" xfId="0" applyNumberFormat="1" applyFont="1" applyBorder="1" applyAlignment="1">
      <alignment horizontal="center" wrapText="1"/>
    </xf>
  </cellXfs>
  <cellStyles count="107">
    <cellStyle name="Bad" xfId="83" builtinId="27"/>
    <cellStyle name="Comma" xfId="1" builtinId="3"/>
    <cellStyle name="Comma 2" xfId="2" xr:uid="{00000000-0005-0000-0000-000002000000}"/>
    <cellStyle name="Comma 2 2" xfId="3" xr:uid="{00000000-0005-0000-0000-000003000000}"/>
    <cellStyle name="Currency" xfId="15" builtinId="4"/>
    <cellStyle name="Currency 2" xfId="4" xr:uid="{00000000-0005-0000-0000-000005000000}"/>
    <cellStyle name="Followed Hyperlink" xfId="92" builtinId="9" hidden="1"/>
    <cellStyle name="Followed Hyperlink" xfId="96" builtinId="9" hidden="1"/>
    <cellStyle name="Followed Hyperlink" xfId="100" builtinId="9" hidden="1"/>
    <cellStyle name="Followed Hyperlink" xfId="104" builtinId="9" hidden="1"/>
    <cellStyle name="Followed Hyperlink" xfId="106" builtinId="9" hidden="1"/>
    <cellStyle name="Followed Hyperlink" xfId="102" builtinId="9" hidden="1"/>
    <cellStyle name="Followed Hyperlink" xfId="98" builtinId="9" hidden="1"/>
    <cellStyle name="Followed Hyperlink" xfId="94" builtinId="9" hidden="1"/>
    <cellStyle name="Followed Hyperlink" xfId="90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81" builtinId="9" hidden="1"/>
    <cellStyle name="Followed Hyperlink" xfId="86" builtinId="9" hidden="1"/>
    <cellStyle name="Followed Hyperlink" xfId="88" builtinId="9" hidden="1"/>
    <cellStyle name="Followed Hyperlink" xfId="79" builtinId="9" hidden="1"/>
    <cellStyle name="Followed Hyperlink" xfId="71" builtinId="9" hidden="1"/>
    <cellStyle name="Followed Hyperlink" xfId="63" builtinId="9" hidden="1"/>
    <cellStyle name="Followed Hyperlink" xfId="55" builtinId="9" hidden="1"/>
    <cellStyle name="Followed Hyperlink" xfId="47" builtinId="9" hidden="1"/>
    <cellStyle name="Followed Hyperlink" xfId="39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19" builtinId="9" hidden="1"/>
    <cellStyle name="Followed Hyperlink" xfId="17" builtinId="9" hidden="1"/>
    <cellStyle name="Good" xfId="82" builtinId="26"/>
    <cellStyle name="Hyperlink" xfId="72" builtinId="8" hidden="1"/>
    <cellStyle name="Hyperlink" xfId="76" builtinId="8" hidden="1"/>
    <cellStyle name="Hyperlink" xfId="78" builtinId="8" hidden="1"/>
    <cellStyle name="Hyperlink" xfId="80" builtinId="8" hidden="1"/>
    <cellStyle name="Hyperlink" xfId="87" builtinId="8" hidden="1"/>
    <cellStyle name="Hyperlink" xfId="89" builtinId="8" hidden="1"/>
    <cellStyle name="Hyperlink" xfId="91" builtinId="8" hidden="1"/>
    <cellStyle name="Hyperlink" xfId="95" builtinId="8" hidden="1"/>
    <cellStyle name="Hyperlink" xfId="97" builtinId="8" hidden="1"/>
    <cellStyle name="Hyperlink" xfId="99" builtinId="8" hidden="1"/>
    <cellStyle name="Hyperlink" xfId="103" builtinId="8" hidden="1"/>
    <cellStyle name="Hyperlink" xfId="105" builtinId="8" hidden="1"/>
    <cellStyle name="Hyperlink" xfId="101" builtinId="8" hidden="1"/>
    <cellStyle name="Hyperlink" xfId="93" builtinId="8" hidden="1"/>
    <cellStyle name="Hyperlink" xfId="85" builtinId="8" hidden="1"/>
    <cellStyle name="Hyperlink" xfId="74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8" builtinId="8" hidden="1"/>
    <cellStyle name="Hyperlink" xfId="70" builtinId="8" hidden="1"/>
    <cellStyle name="Hyperlink" xfId="66" builtinId="8" hidden="1"/>
    <cellStyle name="Hyperlink" xfId="50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6" builtinId="8" hidden="1"/>
    <cellStyle name="Hyperlink" xfId="38" builtinId="8" hidden="1"/>
    <cellStyle name="Hyperlink" xfId="34" builtinId="8" hidden="1"/>
    <cellStyle name="Hyperlink" xfId="20" builtinId="8" hidden="1"/>
    <cellStyle name="Hyperlink" xfId="22" builtinId="8" hidden="1"/>
    <cellStyle name="Hyperlink" xfId="24" builtinId="8" hidden="1"/>
    <cellStyle name="Hyperlink" xfId="18" builtinId="8" hidden="1"/>
    <cellStyle name="Hyperlink" xfId="16" builtinId="8" hidden="1"/>
    <cellStyle name="Neutral" xfId="84" builtinId="28"/>
    <cellStyle name="Normal" xfId="0" builtinId="0"/>
    <cellStyle name="Normal 2" xfId="5" xr:uid="{00000000-0005-0000-0000-000061000000}"/>
    <cellStyle name="Normal 2 2" xfId="6" xr:uid="{00000000-0005-0000-0000-000062000000}"/>
    <cellStyle name="Normal 3" xfId="7" xr:uid="{00000000-0005-0000-0000-000063000000}"/>
    <cellStyle name="Normal 4" xfId="8" xr:uid="{00000000-0005-0000-0000-000064000000}"/>
    <cellStyle name="Normal_housing totals update 2005" xfId="9" xr:uid="{00000000-0005-0000-0000-000065000000}"/>
    <cellStyle name="Percent" xfId="10" builtinId="5"/>
    <cellStyle name="Percent 2" xfId="11" xr:uid="{00000000-0005-0000-0000-000067000000}"/>
    <cellStyle name="Percent 2 2" xfId="12" xr:uid="{00000000-0005-0000-0000-000068000000}"/>
    <cellStyle name="Percent 3" xfId="13" xr:uid="{00000000-0005-0000-0000-000069000000}"/>
    <cellStyle name="Percent 4" xfId="14" xr:uid="{00000000-0005-0000-0000-00006A000000}"/>
  </cellStyles>
  <dxfs count="0"/>
  <tableStyles count="0" defaultTableStyle="TableStyleMedium9" defaultPivotStyle="PivotStyleLight16"/>
  <colors>
    <mruColors>
      <color rgb="FFBB7E2B"/>
      <color rgb="FFB5B635"/>
      <color rgb="FFBBD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Figure B-2:</a:t>
            </a:r>
          </a:p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Average Transaction Price, All Home Sales 2008
Municipalities in Rockingham County, NH</a:t>
            </a:r>
          </a:p>
        </c:rich>
      </c:tx>
      <c:overlay val="1"/>
      <c:spPr>
        <a:solidFill>
          <a:sysClr val="window" lastClr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497737556561E-2"/>
          <c:y val="0.122249534699647"/>
          <c:w val="0.88800904977375605"/>
          <c:h val="0.5745728130883419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'B5 Purchase Prices - Towns'!$A$8:$A$55</c:f>
              <c:strCache>
                <c:ptCount val="48"/>
                <c:pt idx="0">
                  <c:v>Exeter</c:v>
                </c:pt>
                <c:pt idx="1">
                  <c:v>Greenland</c:v>
                </c:pt>
                <c:pt idx="2">
                  <c:v>Hampton</c:v>
                </c:pt>
                <c:pt idx="3">
                  <c:v>Hampton Falls</c:v>
                </c:pt>
                <c:pt idx="4">
                  <c:v>Kensington</c:v>
                </c:pt>
                <c:pt idx="5">
                  <c:v>New Castle</c:v>
                </c:pt>
                <c:pt idx="6">
                  <c:v>Newfields</c:v>
                </c:pt>
                <c:pt idx="7">
                  <c:v>Newington</c:v>
                </c:pt>
                <c:pt idx="8">
                  <c:v>Newmarket</c:v>
                </c:pt>
                <c:pt idx="9">
                  <c:v>North Hampton</c:v>
                </c:pt>
                <c:pt idx="10">
                  <c:v>Portsmouth</c:v>
                </c:pt>
                <c:pt idx="11">
                  <c:v>Rye</c:v>
                </c:pt>
                <c:pt idx="12">
                  <c:v>Seabrook</c:v>
                </c:pt>
                <c:pt idx="13">
                  <c:v>South Hampton</c:v>
                </c:pt>
                <c:pt idx="14">
                  <c:v>Stratham</c:v>
                </c:pt>
                <c:pt idx="15">
                  <c:v>Eastern Subregion</c:v>
                </c:pt>
                <c:pt idx="16">
                  <c:v>Atkinson</c:v>
                </c:pt>
                <c:pt idx="17">
                  <c:v>Auburn</c:v>
                </c:pt>
                <c:pt idx="18">
                  <c:v>Brentwood</c:v>
                </c:pt>
                <c:pt idx="19">
                  <c:v>Candia</c:v>
                </c:pt>
                <c:pt idx="20">
                  <c:v>Chester</c:v>
                </c:pt>
                <c:pt idx="21">
                  <c:v>Danville</c:v>
                </c:pt>
                <c:pt idx="22">
                  <c:v>Deerfield</c:v>
                </c:pt>
                <c:pt idx="23">
                  <c:v>Epping</c:v>
                </c:pt>
                <c:pt idx="24">
                  <c:v>Fremont</c:v>
                </c:pt>
                <c:pt idx="25">
                  <c:v>Hampstead</c:v>
                </c:pt>
                <c:pt idx="26">
                  <c:v>Kingston</c:v>
                </c:pt>
                <c:pt idx="27">
                  <c:v>Newton</c:v>
                </c:pt>
                <c:pt idx="28">
                  <c:v>Northwood</c:v>
                </c:pt>
                <c:pt idx="29">
                  <c:v>Nottingham</c:v>
                </c:pt>
                <c:pt idx="30">
                  <c:v>Plaistow</c:v>
                </c:pt>
                <c:pt idx="31">
                  <c:v>Raymond</c:v>
                </c:pt>
                <c:pt idx="32">
                  <c:v>Sandown</c:v>
                </c:pt>
                <c:pt idx="33">
                  <c:v>Central Subregion</c:v>
                </c:pt>
                <c:pt idx="34">
                  <c:v>Derry</c:v>
                </c:pt>
                <c:pt idx="35">
                  <c:v>Hudson</c:v>
                </c:pt>
                <c:pt idx="36">
                  <c:v>Litchfield</c:v>
                </c:pt>
                <c:pt idx="37">
                  <c:v>Londonderry</c:v>
                </c:pt>
                <c:pt idx="38">
                  <c:v>Merrimack</c:v>
                </c:pt>
                <c:pt idx="39">
                  <c:v>Nashua</c:v>
                </c:pt>
                <c:pt idx="40">
                  <c:v>Pelham</c:v>
                </c:pt>
                <c:pt idx="41">
                  <c:v>Salem</c:v>
                </c:pt>
                <c:pt idx="42">
                  <c:v>Windham</c:v>
                </c:pt>
                <c:pt idx="43">
                  <c:v>Western Subregion</c:v>
                </c:pt>
                <c:pt idx="44">
                  <c:v>CEDS Region</c:v>
                </c:pt>
                <c:pt idx="45">
                  <c:v>Hillsborough County</c:v>
                </c:pt>
                <c:pt idx="46">
                  <c:v>Rockingham County</c:v>
                </c:pt>
                <c:pt idx="47">
                  <c:v>New Hampshire</c:v>
                </c:pt>
              </c:strCache>
            </c:strRef>
          </c:cat>
          <c:val>
            <c:numRef>
              <c:f>'B5 Purchase Prices - Towns'!$B$8:$B$55</c:f>
            </c:numRef>
          </c:val>
          <c:extLst>
            <c:ext xmlns:c16="http://schemas.microsoft.com/office/drawing/2014/chart" uri="{C3380CC4-5D6E-409C-BE32-E72D297353CC}">
              <c16:uniqueId val="{00000000-B919-4BEB-BF7D-69562C2F5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-432665120"/>
        <c:axId val="-601150912"/>
      </c:barChart>
      <c:catAx>
        <c:axId val="-43266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6011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01150912"/>
        <c:scaling>
          <c:orientation val="minMax"/>
          <c:max val="1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432665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" r="0.750000000000006" t="1" header="0.5" footer="0.5"/>
    <c:pageSetup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Figure B-2:</a:t>
            </a:r>
          </a:p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Average Transaction Price, All Home Sales 2008
Municipalities in Rockingham County, NH</a:t>
            </a:r>
          </a:p>
        </c:rich>
      </c:tx>
      <c:overlay val="1"/>
      <c:spPr>
        <a:solidFill>
          <a:sysClr val="window" lastClr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497737556561E-2"/>
          <c:y val="0.122249534699647"/>
          <c:w val="0.88800904977375605"/>
          <c:h val="0.5745728130883419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'B5 Purchase Prices - Towns'!$A$8:$A$55</c:f>
              <c:strCache>
                <c:ptCount val="48"/>
                <c:pt idx="0">
                  <c:v>Exeter</c:v>
                </c:pt>
                <c:pt idx="1">
                  <c:v>Greenland</c:v>
                </c:pt>
                <c:pt idx="2">
                  <c:v>Hampton</c:v>
                </c:pt>
                <c:pt idx="3">
                  <c:v>Hampton Falls</c:v>
                </c:pt>
                <c:pt idx="4">
                  <c:v>Kensington</c:v>
                </c:pt>
                <c:pt idx="5">
                  <c:v>New Castle</c:v>
                </c:pt>
                <c:pt idx="6">
                  <c:v>Newfields</c:v>
                </c:pt>
                <c:pt idx="7">
                  <c:v>Newington</c:v>
                </c:pt>
                <c:pt idx="8">
                  <c:v>Newmarket</c:v>
                </c:pt>
                <c:pt idx="9">
                  <c:v>North Hampton</c:v>
                </c:pt>
                <c:pt idx="10">
                  <c:v>Portsmouth</c:v>
                </c:pt>
                <c:pt idx="11">
                  <c:v>Rye</c:v>
                </c:pt>
                <c:pt idx="12">
                  <c:v>Seabrook</c:v>
                </c:pt>
                <c:pt idx="13">
                  <c:v>South Hampton</c:v>
                </c:pt>
                <c:pt idx="14">
                  <c:v>Stratham</c:v>
                </c:pt>
                <c:pt idx="15">
                  <c:v>Eastern Subregion</c:v>
                </c:pt>
                <c:pt idx="16">
                  <c:v>Atkinson</c:v>
                </c:pt>
                <c:pt idx="17">
                  <c:v>Auburn</c:v>
                </c:pt>
                <c:pt idx="18">
                  <c:v>Brentwood</c:v>
                </c:pt>
                <c:pt idx="19">
                  <c:v>Candia</c:v>
                </c:pt>
                <c:pt idx="20">
                  <c:v>Chester</c:v>
                </c:pt>
                <c:pt idx="21">
                  <c:v>Danville</c:v>
                </c:pt>
                <c:pt idx="22">
                  <c:v>Deerfield</c:v>
                </c:pt>
                <c:pt idx="23">
                  <c:v>Epping</c:v>
                </c:pt>
                <c:pt idx="24">
                  <c:v>Fremont</c:v>
                </c:pt>
                <c:pt idx="25">
                  <c:v>Hampstead</c:v>
                </c:pt>
                <c:pt idx="26">
                  <c:v>Kingston</c:v>
                </c:pt>
                <c:pt idx="27">
                  <c:v>Newton</c:v>
                </c:pt>
                <c:pt idx="28">
                  <c:v>Northwood</c:v>
                </c:pt>
                <c:pt idx="29">
                  <c:v>Nottingham</c:v>
                </c:pt>
                <c:pt idx="30">
                  <c:v>Plaistow</c:v>
                </c:pt>
                <c:pt idx="31">
                  <c:v>Raymond</c:v>
                </c:pt>
                <c:pt idx="32">
                  <c:v>Sandown</c:v>
                </c:pt>
                <c:pt idx="33">
                  <c:v>Central Subregion</c:v>
                </c:pt>
                <c:pt idx="34">
                  <c:v>Derry</c:v>
                </c:pt>
                <c:pt idx="35">
                  <c:v>Hudson</c:v>
                </c:pt>
                <c:pt idx="36">
                  <c:v>Litchfield</c:v>
                </c:pt>
                <c:pt idx="37">
                  <c:v>Londonderry</c:v>
                </c:pt>
                <c:pt idx="38">
                  <c:v>Merrimack</c:v>
                </c:pt>
                <c:pt idx="39">
                  <c:v>Nashua</c:v>
                </c:pt>
                <c:pt idx="40">
                  <c:v>Pelham</c:v>
                </c:pt>
                <c:pt idx="41">
                  <c:v>Salem</c:v>
                </c:pt>
                <c:pt idx="42">
                  <c:v>Windham</c:v>
                </c:pt>
                <c:pt idx="43">
                  <c:v>Western Subregion</c:v>
                </c:pt>
                <c:pt idx="44">
                  <c:v>CEDS Region</c:v>
                </c:pt>
                <c:pt idx="45">
                  <c:v>Hillsborough County</c:v>
                </c:pt>
                <c:pt idx="46">
                  <c:v>Rockingham County</c:v>
                </c:pt>
                <c:pt idx="47">
                  <c:v>New Hampshire</c:v>
                </c:pt>
              </c:strCache>
            </c:strRef>
          </c:cat>
          <c:val>
            <c:numRef>
              <c:f>'B5 Purchase Prices - Towns'!$B$8:$B$55</c:f>
            </c:numRef>
          </c:val>
          <c:extLst>
            <c:ext xmlns:c16="http://schemas.microsoft.com/office/drawing/2014/chart" uri="{C3380CC4-5D6E-409C-BE32-E72D297353CC}">
              <c16:uniqueId val="{00000000-6787-4D85-ABF5-2040500D6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-132386256"/>
        <c:axId val="-132482272"/>
      </c:barChart>
      <c:catAx>
        <c:axId val="-13238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13248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2482272"/>
        <c:scaling>
          <c:orientation val="minMax"/>
          <c:max val="1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132386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99" r="0.75000000000000699" t="1" header="0.5" footer="0.5"/>
    <c:pageSetup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Figure B-2:</a:t>
            </a:r>
          </a:p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i="1"/>
              <a:t>Average Transaction Price, All Home Sales 2008
Municipalities in Rockingham County, NH</a:t>
            </a:r>
          </a:p>
        </c:rich>
      </c:tx>
      <c:overlay val="1"/>
      <c:spPr>
        <a:solidFill>
          <a:sysClr val="window" lastClr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497737556561E-2"/>
          <c:y val="0.122249534699647"/>
          <c:w val="0.88800904977375605"/>
          <c:h val="0.5745728130883419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'B5 Purchase Prices - Towns'!$A$8:$A$55</c:f>
              <c:strCache>
                <c:ptCount val="48"/>
                <c:pt idx="0">
                  <c:v>Exeter</c:v>
                </c:pt>
                <c:pt idx="1">
                  <c:v>Greenland</c:v>
                </c:pt>
                <c:pt idx="2">
                  <c:v>Hampton</c:v>
                </c:pt>
                <c:pt idx="3">
                  <c:v>Hampton Falls</c:v>
                </c:pt>
                <c:pt idx="4">
                  <c:v>Kensington</c:v>
                </c:pt>
                <c:pt idx="5">
                  <c:v>New Castle</c:v>
                </c:pt>
                <c:pt idx="6">
                  <c:v>Newfields</c:v>
                </c:pt>
                <c:pt idx="7">
                  <c:v>Newington</c:v>
                </c:pt>
                <c:pt idx="8">
                  <c:v>Newmarket</c:v>
                </c:pt>
                <c:pt idx="9">
                  <c:v>North Hampton</c:v>
                </c:pt>
                <c:pt idx="10">
                  <c:v>Portsmouth</c:v>
                </c:pt>
                <c:pt idx="11">
                  <c:v>Rye</c:v>
                </c:pt>
                <c:pt idx="12">
                  <c:v>Seabrook</c:v>
                </c:pt>
                <c:pt idx="13">
                  <c:v>South Hampton</c:v>
                </c:pt>
                <c:pt idx="14">
                  <c:v>Stratham</c:v>
                </c:pt>
                <c:pt idx="15">
                  <c:v>Eastern Subregion</c:v>
                </c:pt>
                <c:pt idx="16">
                  <c:v>Atkinson</c:v>
                </c:pt>
                <c:pt idx="17">
                  <c:v>Auburn</c:v>
                </c:pt>
                <c:pt idx="18">
                  <c:v>Brentwood</c:v>
                </c:pt>
                <c:pt idx="19">
                  <c:v>Candia</c:v>
                </c:pt>
                <c:pt idx="20">
                  <c:v>Chester</c:v>
                </c:pt>
                <c:pt idx="21">
                  <c:v>Danville</c:v>
                </c:pt>
                <c:pt idx="22">
                  <c:v>Deerfield</c:v>
                </c:pt>
                <c:pt idx="23">
                  <c:v>Epping</c:v>
                </c:pt>
                <c:pt idx="24">
                  <c:v>Fremont</c:v>
                </c:pt>
                <c:pt idx="25">
                  <c:v>Hampstead</c:v>
                </c:pt>
                <c:pt idx="26">
                  <c:v>Kingston</c:v>
                </c:pt>
                <c:pt idx="27">
                  <c:v>Newton</c:v>
                </c:pt>
                <c:pt idx="28">
                  <c:v>Northwood</c:v>
                </c:pt>
                <c:pt idx="29">
                  <c:v>Nottingham</c:v>
                </c:pt>
                <c:pt idx="30">
                  <c:v>Plaistow</c:v>
                </c:pt>
                <c:pt idx="31">
                  <c:v>Raymond</c:v>
                </c:pt>
                <c:pt idx="32">
                  <c:v>Sandown</c:v>
                </c:pt>
                <c:pt idx="33">
                  <c:v>Central Subregion</c:v>
                </c:pt>
                <c:pt idx="34">
                  <c:v>Derry</c:v>
                </c:pt>
                <c:pt idx="35">
                  <c:v>Hudson</c:v>
                </c:pt>
                <c:pt idx="36">
                  <c:v>Litchfield</c:v>
                </c:pt>
                <c:pt idx="37">
                  <c:v>Londonderry</c:v>
                </c:pt>
                <c:pt idx="38">
                  <c:v>Merrimack</c:v>
                </c:pt>
                <c:pt idx="39">
                  <c:v>Nashua</c:v>
                </c:pt>
                <c:pt idx="40">
                  <c:v>Pelham</c:v>
                </c:pt>
                <c:pt idx="41">
                  <c:v>Salem</c:v>
                </c:pt>
                <c:pt idx="42">
                  <c:v>Windham</c:v>
                </c:pt>
                <c:pt idx="43">
                  <c:v>Western Subregion</c:v>
                </c:pt>
                <c:pt idx="44">
                  <c:v>CEDS Region</c:v>
                </c:pt>
                <c:pt idx="45">
                  <c:v>Hillsborough County</c:v>
                </c:pt>
                <c:pt idx="46">
                  <c:v>Rockingham County</c:v>
                </c:pt>
                <c:pt idx="47">
                  <c:v>New Hampshire</c:v>
                </c:pt>
              </c:strCache>
            </c:strRef>
          </c:cat>
          <c:val>
            <c:numRef>
              <c:f>'B5 Purchase Prices - Towns'!$B$8:$B$55</c:f>
            </c:numRef>
          </c:val>
          <c:extLst>
            <c:ext xmlns:c16="http://schemas.microsoft.com/office/drawing/2014/chart" uri="{C3380CC4-5D6E-409C-BE32-E72D297353CC}">
              <c16:uniqueId val="{00000000-B611-4CF6-B38C-CEFDF4343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-432031408"/>
        <c:axId val="-601312432"/>
      </c:barChart>
      <c:catAx>
        <c:axId val="-43203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60131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01312432"/>
        <c:scaling>
          <c:orientation val="minMax"/>
          <c:max val="1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-432031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99" r="0.75000000000000699" t="1" header="0.5" footer="0.5"/>
    <c:pageSetup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236745836376"/>
          <c:y val="5.0452776232005697E-2"/>
          <c:w val="0.67113677514732695"/>
          <c:h val="0.8162486053673070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'2014 CEDS info'!$B$24</c:f>
              <c:strCache>
                <c:ptCount val="1"/>
                <c:pt idx="0">
                  <c:v># of Sales, 2011</c:v>
                </c:pt>
              </c:strCache>
            </c:strRef>
          </c:tx>
          <c:invertIfNegative val="0"/>
          <c:cat>
            <c:strRef>
              <c:f>'2014 CEDS info'!$A$25:$A$27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'2014 CEDS info'!$B$25:$B$27</c:f>
              <c:numCache>
                <c:formatCode>General</c:formatCode>
                <c:ptCount val="3"/>
                <c:pt idx="0">
                  <c:v>903</c:v>
                </c:pt>
                <c:pt idx="1">
                  <c:v>928</c:v>
                </c:pt>
                <c:pt idx="2">
                  <c:v>1964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94-46C8-8430-97F79C837DE7}"/>
            </c:ext>
          </c:extLst>
        </c:ser>
        <c:ser>
          <c:idx val="1"/>
          <c:order val="1"/>
          <c:tx>
            <c:strRef>
              <c:f>'2014 CEDS info'!$C$24</c:f>
              <c:strCache>
                <c:ptCount val="1"/>
                <c:pt idx="0">
                  <c:v># of Sales, 2012</c:v>
                </c:pt>
              </c:strCache>
            </c:strRef>
          </c:tx>
          <c:invertIfNegative val="0"/>
          <c:cat>
            <c:strRef>
              <c:f>'2014 CEDS info'!$A$25:$A$27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'2014 CEDS info'!$C$25:$C$27</c:f>
              <c:numCache>
                <c:formatCode>0</c:formatCode>
                <c:ptCount val="3"/>
                <c:pt idx="0">
                  <c:v>1189</c:v>
                </c:pt>
                <c:pt idx="1">
                  <c:v>980</c:v>
                </c:pt>
                <c:pt idx="2">
                  <c:v>2380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94-46C8-8430-97F79C837DE7}"/>
            </c:ext>
          </c:extLst>
        </c:ser>
        <c:ser>
          <c:idx val="2"/>
          <c:order val="2"/>
          <c:tx>
            <c:strRef>
              <c:f>'2014 CEDS info'!$D$24</c:f>
              <c:strCache>
                <c:ptCount val="1"/>
                <c:pt idx="0">
                  <c:v># of Sales, 2013</c:v>
                </c:pt>
              </c:strCache>
            </c:strRef>
          </c:tx>
          <c:invertIfNegative val="0"/>
          <c:cat>
            <c:strRef>
              <c:f>'2014 CEDS info'!$A$25:$A$27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'2014 CEDS info'!$D$25:$D$27</c:f>
              <c:numCache>
                <c:formatCode>0</c:formatCode>
                <c:ptCount val="3"/>
                <c:pt idx="0">
                  <c:v>1244</c:v>
                </c:pt>
                <c:pt idx="1">
                  <c:v>1220</c:v>
                </c:pt>
                <c:pt idx="2">
                  <c:v>2626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94-46C8-8430-97F79C837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32439760"/>
        <c:axId val="-132435552"/>
      </c:barChart>
      <c:catAx>
        <c:axId val="-13243976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-132435552"/>
        <c:crosses val="autoZero"/>
        <c:auto val="1"/>
        <c:lblAlgn val="ctr"/>
        <c:lblOffset val="100"/>
        <c:noMultiLvlLbl val="0"/>
      </c:catAx>
      <c:valAx>
        <c:axId val="-13243555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-132439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460786627990196"/>
          <c:y val="0.41460258315285797"/>
          <c:w val="0.230282168769294"/>
          <c:h val="0.15588288232951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invertIfNegative val="0"/>
          <c:cat>
            <c:strRef>
              <c:f>'2014 CEDS info'!$F$15:$F$17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'2014 CEDS info'!$G$15:$G$17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C3B1-4DA9-8007-4885DDB322D7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 CEDS info'!$F$15:$F$17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'2014 CEDS info'!$H$15:$H$17</c:f>
              <c:numCache>
                <c:formatCode>0</c:formatCode>
                <c:ptCount val="3"/>
                <c:pt idx="0">
                  <c:v>1129</c:v>
                </c:pt>
                <c:pt idx="1">
                  <c:v>1026</c:v>
                </c:pt>
                <c:pt idx="2">
                  <c:v>2324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B1-4DA9-8007-4885DDB322D7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'2014 CEDS info'!$F$15:$F$17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'2014 CEDS info'!$I$15:$I$17</c:f>
              <c:numCache>
                <c:formatCode>0</c:formatCode>
                <c:ptCount val="3"/>
                <c:pt idx="0">
                  <c:v>115</c:v>
                </c:pt>
                <c:pt idx="1">
                  <c:v>192</c:v>
                </c:pt>
                <c:pt idx="2">
                  <c:v>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B1-4DA9-8007-4885DDB32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32666128"/>
        <c:axId val="-132693232"/>
      </c:barChart>
      <c:catAx>
        <c:axId val="-132666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32693232"/>
        <c:crosses val="autoZero"/>
        <c:auto val="1"/>
        <c:lblAlgn val="ctr"/>
        <c:lblOffset val="100"/>
        <c:noMultiLvlLbl val="0"/>
      </c:catAx>
      <c:valAx>
        <c:axId val="-1326932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132666128"/>
        <c:crosses val="autoZero"/>
        <c:crossBetween val="between"/>
      </c:valAx>
    </c:plotArea>
    <c:legend>
      <c:legendPos val="r"/>
      <c:legendEntry>
        <c:idx val="2"/>
        <c:delete val="1"/>
      </c:legendEntry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'2014 CEDS info'!$B$56</c:f>
              <c:strCache>
                <c:ptCount val="1"/>
                <c:pt idx="0">
                  <c:v>2012 Med Sales Price</c:v>
                </c:pt>
              </c:strCache>
            </c:strRef>
          </c:tx>
          <c:invertIfNegative val="0"/>
          <c:cat>
            <c:strRef>
              <c:f>'2014 CEDS info'!$A$57:$A$63</c:f>
              <c:strCache>
                <c:ptCount val="7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  <c:pt idx="3">
                  <c:v>REDC CEDS Region</c:v>
                </c:pt>
                <c:pt idx="4">
                  <c:v>Hillsborough County</c:v>
                </c:pt>
                <c:pt idx="5">
                  <c:v>Rockingham County</c:v>
                </c:pt>
                <c:pt idx="6">
                  <c:v>New Hamsphire</c:v>
                </c:pt>
              </c:strCache>
            </c:strRef>
          </c:cat>
          <c:val>
            <c:numRef>
              <c:f>'2014 CEDS info'!$B$57:$B$63</c:f>
              <c:numCache>
                <c:formatCode>"$"#,##0</c:formatCode>
                <c:ptCount val="7"/>
                <c:pt idx="0">
                  <c:v>328957.02270815813</c:v>
                </c:pt>
                <c:pt idx="1">
                  <c:v>236549.24489795917</c:v>
                </c:pt>
                <c:pt idx="2">
                  <c:v>225733.02857142859</c:v>
                </c:pt>
                <c:pt idx="3">
                  <c:v>255043.47504946141</c:v>
                </c:pt>
                <c:pt idx="4">
                  <c:v>209900</c:v>
                </c:pt>
                <c:pt idx="5">
                  <c:v>255000</c:v>
                </c:pt>
                <c:pt idx="6">
                  <c:v>205000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E-4240-B919-B3362DC5B256}"/>
            </c:ext>
          </c:extLst>
        </c:ser>
        <c:ser>
          <c:idx val="1"/>
          <c:order val="1"/>
          <c:tx>
            <c:strRef>
              <c:f>'2014 CEDS info'!$E$56</c:f>
              <c:strCache>
                <c:ptCount val="1"/>
                <c:pt idx="0">
                  <c:v>2013 Med Sales Price</c:v>
                </c:pt>
              </c:strCache>
            </c:strRef>
          </c:tx>
          <c:invertIfNegative val="0"/>
          <c:cat>
            <c:strRef>
              <c:f>'2014 CEDS info'!$A$57:$A$63</c:f>
              <c:strCache>
                <c:ptCount val="7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  <c:pt idx="3">
                  <c:v>REDC CEDS Region</c:v>
                </c:pt>
                <c:pt idx="4">
                  <c:v>Hillsborough County</c:v>
                </c:pt>
                <c:pt idx="5">
                  <c:v>Rockingham County</c:v>
                </c:pt>
                <c:pt idx="6">
                  <c:v>New Hamsphire</c:v>
                </c:pt>
              </c:strCache>
            </c:strRef>
          </c:cat>
          <c:val>
            <c:numRef>
              <c:f>'2014 CEDS info'!$E$57:$E$63</c:f>
              <c:numCache>
                <c:formatCode>"$"#,##0</c:formatCode>
                <c:ptCount val="7"/>
                <c:pt idx="0">
                  <c:v>343245.33762057876</c:v>
                </c:pt>
                <c:pt idx="1">
                  <c:v>245238.50491803279</c:v>
                </c:pt>
                <c:pt idx="2">
                  <c:v>246148.26351865957</c:v>
                </c:pt>
                <c:pt idx="3">
                  <c:v>269660.80864440079</c:v>
                </c:pt>
                <c:pt idx="4">
                  <c:v>225000</c:v>
                </c:pt>
                <c:pt idx="5">
                  <c:v>269653</c:v>
                </c:pt>
                <c:pt idx="6">
                  <c:v>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DE-4240-B919-B3362DC5B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32826368"/>
        <c:axId val="-132914704"/>
      </c:barChart>
      <c:catAx>
        <c:axId val="-132826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32914704"/>
        <c:crosses val="autoZero"/>
        <c:auto val="1"/>
        <c:lblAlgn val="ctr"/>
        <c:lblOffset val="100"/>
        <c:noMultiLvlLbl val="0"/>
      </c:catAx>
      <c:valAx>
        <c:axId val="-132914704"/>
        <c:scaling>
          <c:orientation val="minMax"/>
        </c:scaling>
        <c:delete val="0"/>
        <c:axPos val="l"/>
        <c:majorGridlines/>
        <c:numFmt formatCode="&quot;$&quot;#,##0" sourceLinked="1"/>
        <c:majorTickMark val="out"/>
        <c:minorTickMark val="none"/>
        <c:tickLblPos val="nextTo"/>
        <c:crossAx val="-1328263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purchase price for a home</a:t>
            </a:r>
            <a:r>
              <a:rPr lang="en-US" baseline="0"/>
              <a:t> 2018-</a:t>
            </a:r>
            <a:r>
              <a:rPr lang="en-US"/>
              <a:t>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'For 2023 CEDS'!$A$3</c:f>
              <c:strCache>
                <c:ptCount val="1"/>
                <c:pt idx="0">
                  <c:v>Eastern subregion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'For 2023 CEDS'!$B$2:$F$2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'For 2023 CEDS'!$B$3:$F$3</c:f>
              <c:numCache>
                <c:formatCode>General</c:formatCode>
                <c:ptCount val="5"/>
                <c:pt idx="0">
                  <c:v>403015</c:v>
                </c:pt>
                <c:pt idx="1">
                  <c:v>421309</c:v>
                </c:pt>
                <c:pt idx="2">
                  <c:v>476830</c:v>
                </c:pt>
                <c:pt idx="3">
                  <c:v>512247</c:v>
                </c:pt>
                <c:pt idx="4">
                  <c:v>613295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25-0A44-A000-BA479C0350AB}"/>
            </c:ext>
          </c:extLst>
        </c:ser>
        <c:ser>
          <c:idx val="1"/>
          <c:order val="1"/>
          <c:tx>
            <c:strRef>
              <c:f>'For 2023 CEDS'!$A$4</c:f>
              <c:strCache>
                <c:ptCount val="1"/>
                <c:pt idx="0">
                  <c:v>Central subregion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'For 2023 CEDS'!$B$2:$F$2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'For 2023 CEDS'!$B$4:$F$4</c:f>
              <c:numCache>
                <c:formatCode>General</c:formatCode>
                <c:ptCount val="5"/>
                <c:pt idx="0">
                  <c:v>314465</c:v>
                </c:pt>
                <c:pt idx="1">
                  <c:v>336512</c:v>
                </c:pt>
                <c:pt idx="2">
                  <c:v>369741</c:v>
                </c:pt>
                <c:pt idx="3">
                  <c:v>434148</c:v>
                </c:pt>
                <c:pt idx="4">
                  <c:v>486608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25-0A44-A000-BA479C0350AB}"/>
            </c:ext>
          </c:extLst>
        </c:ser>
        <c:ser>
          <c:idx val="2"/>
          <c:order val="2"/>
          <c:tx>
            <c:strRef>
              <c:f>'For 2023 CEDS'!$A$5</c:f>
              <c:strCache>
                <c:ptCount val="1"/>
                <c:pt idx="0">
                  <c:v>Western subregion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'For 2023 CEDS'!$B$2:$F$2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'For 2023 CEDS'!$B$5:$F$5</c:f>
              <c:numCache>
                <c:formatCode>General</c:formatCode>
                <c:ptCount val="5"/>
                <c:pt idx="0">
                  <c:v>293171</c:v>
                </c:pt>
                <c:pt idx="1">
                  <c:v>309048</c:v>
                </c:pt>
                <c:pt idx="2">
                  <c:v>354846</c:v>
                </c:pt>
                <c:pt idx="3">
                  <c:v>412156</c:v>
                </c:pt>
                <c:pt idx="4">
                  <c:v>455595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25-0A44-A000-BA479C0350AB}"/>
            </c:ext>
          </c:extLst>
        </c:ser>
        <c:ser>
          <c:idx val="3"/>
          <c:order val="3"/>
          <c:tx>
            <c:strRef>
              <c:f>'For 2023 CEDS'!$A$6</c:f>
              <c:strCache>
                <c:ptCount val="1"/>
                <c:pt idx="0">
                  <c:v>New Hampshire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'For 2023 CEDS'!$B$2:$F$2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'For 2023 CEDS'!$B$6:$F$6</c:f>
              <c:numCache>
                <c:formatCode>General</c:formatCode>
                <c:ptCount val="5"/>
                <c:pt idx="0">
                  <c:v>254000</c:v>
                </c:pt>
                <c:pt idx="1">
                  <c:v>270000</c:v>
                </c:pt>
                <c:pt idx="2">
                  <c:v>302333</c:v>
                </c:pt>
                <c:pt idx="3">
                  <c:v>350000</c:v>
                </c:pt>
                <c:pt idx="4">
                  <c:v>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25-0A44-A000-BA479C035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365023"/>
        <c:axId val="890662063"/>
      </c:lineChart>
      <c:catAx>
        <c:axId val="890365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662063"/>
        <c:crosses val="autoZero"/>
        <c:auto val="1"/>
        <c:lblAlgn val="ctr"/>
        <c:lblOffset val="100"/>
        <c:noMultiLvlLbl val="0"/>
      </c:catAx>
      <c:valAx>
        <c:axId val="890662063"/>
        <c:scaling>
          <c:orientation val="minMax"/>
          <c:min val="2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365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7236745836376"/>
          <c:y val="5.0452776232005697E-2"/>
          <c:w val="0.67113677514732695"/>
          <c:h val="0.81624860536730703"/>
        </c:manualLayout>
      </c:layout>
      <c:barChart>
        <c:barDir val="bar"/>
        <c:grouping val="clustered"/>
        <c:varyColors val="0"/>
        <c:ser>
          <c:idx val="4"/>
          <c:order val="0"/>
          <c:tx>
            <c:strRef>
              <c:f>'2020 CEDS info'!$F$21</c:f>
              <c:strCache>
                <c:ptCount val="1"/>
                <c:pt idx="0">
                  <c:v># of Sales, 2015</c:v>
                </c:pt>
              </c:strCache>
            </c:strRef>
          </c:tx>
          <c:invertIfNegative val="0"/>
          <c:cat>
            <c:strRef>
              <c:f>'2020 CEDS info'!$A$22:$A$24</c:f>
              <c:strCache>
                <c:ptCount val="3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</c:strCache>
            </c:strRef>
          </c:cat>
          <c:val>
            <c:numRef>
              <c:f>'2020 CEDS info'!$F$22:$F$24</c:f>
              <c:numCache>
                <c:formatCode>0</c:formatCode>
                <c:ptCount val="3"/>
                <c:pt idx="0">
                  <c:v>1932</c:v>
                </c:pt>
                <c:pt idx="1">
                  <c:v>1621</c:v>
                </c:pt>
                <c:pt idx="2">
                  <c:v>4029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57-44AE-9459-9AEC6646D02A}"/>
            </c:ext>
          </c:extLst>
        </c:ser>
        <c:ser>
          <c:idx val="0"/>
          <c:order val="1"/>
          <c:tx>
            <c:strRef>
              <c:f>'2020 CEDS info'!$G$21</c:f>
              <c:strCache>
                <c:ptCount val="1"/>
                <c:pt idx="0">
                  <c:v># of Sales, 2016</c:v>
                </c:pt>
              </c:strCache>
            </c:strRef>
          </c:tx>
          <c:invertIfNegative val="0"/>
          <c:cat>
            <c:strRef>
              <c:f>'2020 CEDS info'!$A$22:$A$24</c:f>
              <c:strCache>
                <c:ptCount val="3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</c:strCache>
            </c:strRef>
          </c:cat>
          <c:val>
            <c:numRef>
              <c:f>'2020 CEDS info'!$G$22:$G$24</c:f>
              <c:numCache>
                <c:formatCode>0</c:formatCode>
                <c:ptCount val="3"/>
                <c:pt idx="0">
                  <c:v>2100</c:v>
                </c:pt>
                <c:pt idx="1">
                  <c:v>1784</c:v>
                </c:pt>
                <c:pt idx="2">
                  <c:v>4416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57-44AE-9459-9AEC6646D02A}"/>
            </c:ext>
          </c:extLst>
        </c:ser>
        <c:ser>
          <c:idx val="5"/>
          <c:order val="2"/>
          <c:tx>
            <c:strRef>
              <c:f>'2020 CEDS info'!$H$21</c:f>
              <c:strCache>
                <c:ptCount val="1"/>
                <c:pt idx="0">
                  <c:v># of Sales, 2017</c:v>
                </c:pt>
              </c:strCache>
            </c:strRef>
          </c:tx>
          <c:invertIfNegative val="0"/>
          <c:cat>
            <c:strRef>
              <c:f>'2020 CEDS info'!$A$22:$A$24</c:f>
              <c:strCache>
                <c:ptCount val="3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</c:strCache>
            </c:strRef>
          </c:cat>
          <c:val>
            <c:numRef>
              <c:f>'2020 CEDS info'!$H$22:$H$24</c:f>
              <c:numCache>
                <c:formatCode>_(* #,##0_);_(* \(#,##0\);_(* "-"??_);_(@_)</c:formatCode>
                <c:ptCount val="3"/>
                <c:pt idx="0">
                  <c:v>2017</c:v>
                </c:pt>
                <c:pt idx="1">
                  <c:v>1790</c:v>
                </c:pt>
                <c:pt idx="2">
                  <c:v>4439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76-4146-B59C-E04FB5C0380D}"/>
            </c:ext>
          </c:extLst>
        </c:ser>
        <c:ser>
          <c:idx val="6"/>
          <c:order val="3"/>
          <c:tx>
            <c:strRef>
              <c:f>'2020 CEDS info'!$I$21</c:f>
              <c:strCache>
                <c:ptCount val="1"/>
                <c:pt idx="0">
                  <c:v># of Sales, 2018</c:v>
                </c:pt>
              </c:strCache>
            </c:strRef>
          </c:tx>
          <c:invertIfNegative val="0"/>
          <c:cat>
            <c:strRef>
              <c:f>'2020 CEDS info'!$A$22:$A$24</c:f>
              <c:strCache>
                <c:ptCount val="3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</c:strCache>
            </c:strRef>
          </c:cat>
          <c:val>
            <c:numRef>
              <c:f>'2020 CEDS info'!$I$22:$I$24</c:f>
              <c:numCache>
                <c:formatCode>0</c:formatCode>
                <c:ptCount val="3"/>
                <c:pt idx="0">
                  <c:v>1740</c:v>
                </c:pt>
                <c:pt idx="1">
                  <c:v>1579</c:v>
                </c:pt>
                <c:pt idx="2">
                  <c:v>4262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76-4146-B59C-E04FB5C0380D}"/>
            </c:ext>
          </c:extLst>
        </c:ser>
        <c:ser>
          <c:idx val="3"/>
          <c:order val="4"/>
          <c:tx>
            <c:strRef>
              <c:f>'2020 CEDS info'!$J$21</c:f>
              <c:strCache>
                <c:ptCount val="1"/>
                <c:pt idx="0">
                  <c:v># of Sales, 2019</c:v>
                </c:pt>
              </c:strCache>
            </c:strRef>
          </c:tx>
          <c:invertIfNegative val="0"/>
          <c:cat>
            <c:strRef>
              <c:f>'2020 CEDS info'!$A$22:$A$24</c:f>
              <c:strCache>
                <c:ptCount val="3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</c:strCache>
            </c:strRef>
          </c:cat>
          <c:val>
            <c:numRef>
              <c:f>'2020 CEDS info'!$J$22:$J$24</c:f>
              <c:numCache>
                <c:formatCode>0</c:formatCode>
                <c:ptCount val="3"/>
                <c:pt idx="0">
                  <c:v>1809</c:v>
                </c:pt>
                <c:pt idx="1">
                  <c:v>1657</c:v>
                </c:pt>
                <c:pt idx="2">
                  <c:v>4395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57-44AE-9459-9AEC6646D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68628560"/>
        <c:axId val="-568624512"/>
      </c:barChart>
      <c:catAx>
        <c:axId val="-56862856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-568624512"/>
        <c:crosses val="autoZero"/>
        <c:auto val="1"/>
        <c:lblAlgn val="ctr"/>
        <c:lblOffset val="100"/>
        <c:noMultiLvlLbl val="0"/>
      </c:catAx>
      <c:valAx>
        <c:axId val="-568624512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crossAx val="-568628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460786627990196"/>
          <c:y val="0.41460258315285797"/>
          <c:w val="0.19329251211387039"/>
          <c:h val="0.42571885047481112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684953894614299E-2"/>
          <c:y val="9.1755338363909006E-2"/>
          <c:w val="0.62803241356228501"/>
          <c:h val="0.75761983950825895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numRef>
              <c:f>'2020 CEDS info'!$F$12:$F$14</c:f>
              <c:numCache>
                <c:formatCode>General</c:formatCode>
                <c:ptCount val="3"/>
              </c:numCache>
            </c:numRef>
          </c:cat>
          <c:val>
            <c:numRef>
              <c:f>'2020 CEDS info'!$G$12:$G$14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77BD-4412-98C7-E1D4BDD928DA}"/>
            </c:ext>
          </c:extLst>
        </c:ser>
        <c:ser>
          <c:idx val="1"/>
          <c:order val="1"/>
          <c:tx>
            <c:strRef>
              <c:f>'2020 CEDS info'!$AN$1:$AO$1</c:f>
              <c:strCache>
                <c:ptCount val="1"/>
                <c:pt idx="0">
                  <c:v>2018 Existing Home Sales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'2020 CEDS info'!$F$12:$F$14</c:f>
              <c:numCache>
                <c:formatCode>General</c:formatCode>
                <c:ptCount val="3"/>
              </c:numCache>
            </c:numRef>
          </c:cat>
          <c:val>
            <c:numRef>
              <c:f>'2020 CEDS info'!$AO$3:$AO$5</c:f>
              <c:numCache>
                <c:formatCode>0</c:formatCode>
                <c:ptCount val="3"/>
                <c:pt idx="0">
                  <c:v>1645</c:v>
                </c:pt>
                <c:pt idx="1">
                  <c:v>1500</c:v>
                </c:pt>
                <c:pt idx="2">
                  <c:v>4125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BD-4412-98C7-E1D4BDD928DA}"/>
            </c:ext>
          </c:extLst>
        </c:ser>
        <c:ser>
          <c:idx val="2"/>
          <c:order val="2"/>
          <c:tx>
            <c:strRef>
              <c:f>'2020 CEDS info'!$AP$1:$AQ$1</c:f>
              <c:strCache>
                <c:ptCount val="1"/>
                <c:pt idx="0">
                  <c:v>2018 New Home Sales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8978389789101001E-17"/>
                  <c:y val="-4.418328953411160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BD-4412-98C7-E1D4BDD928DA}"/>
                </c:ext>
              </c:extLst>
            </c:dLbl>
            <c:dLbl>
              <c:idx val="1"/>
              <c:layout>
                <c:manualLayout>
                  <c:x val="0"/>
                  <c:y val="-3.974417897333659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BD-4412-98C7-E1D4BDD928DA}"/>
                </c:ext>
              </c:extLst>
            </c:dLbl>
            <c:dLbl>
              <c:idx val="2"/>
              <c:layout>
                <c:manualLayout>
                  <c:x val="0"/>
                  <c:y val="-5.150991855631779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7BD-4412-98C7-E1D4BDD928DA}"/>
                </c:ext>
              </c:extLst>
            </c:dLbl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'2020 CEDS info'!$F$12:$F$14</c:f>
              <c:numCache>
                <c:formatCode>General</c:formatCode>
                <c:ptCount val="3"/>
              </c:numCache>
            </c:numRef>
          </c:cat>
          <c:val>
            <c:numRef>
              <c:f>'2020 CEDS info'!$AQ$3:$AQ$5</c:f>
              <c:numCache>
                <c:formatCode>0</c:formatCode>
                <c:ptCount val="3"/>
                <c:pt idx="0">
                  <c:v>95</c:v>
                </c:pt>
                <c:pt idx="1">
                  <c:v>79</c:v>
                </c:pt>
                <c:pt idx="2">
                  <c:v>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7BD-4412-98C7-E1D4BDD92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32723856"/>
        <c:axId val="-132750432"/>
      </c:barChart>
      <c:catAx>
        <c:axId val="-132723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32750432"/>
        <c:crosses val="autoZero"/>
        <c:auto val="1"/>
        <c:lblAlgn val="ctr"/>
        <c:lblOffset val="100"/>
        <c:noMultiLvlLbl val="0"/>
      </c:catAx>
      <c:valAx>
        <c:axId val="-132750432"/>
        <c:scaling>
          <c:orientation val="minMax"/>
          <c:max val="450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32723856"/>
        <c:crosses val="autoZero"/>
        <c:crossBetween val="between"/>
      </c:valAx>
    </c:plotArea>
    <c:legend>
      <c:legendPos val="r"/>
      <c:legendEntry>
        <c:idx val="2"/>
        <c:delete val="1"/>
      </c:legendEntry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'2020 CEDS info'!$K$41</c:f>
              <c:strCache>
                <c:ptCount val="1"/>
                <c:pt idx="0">
                  <c:v>2015 Med Sales Price</c:v>
                </c:pt>
              </c:strCache>
            </c:strRef>
          </c:tx>
          <c:invertIfNegative val="0"/>
          <c:cat>
            <c:strRef>
              <c:f>'2020 CEDS info'!$G$42:$G$48</c:f>
              <c:strCache>
                <c:ptCount val="7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  <c:pt idx="3">
                  <c:v>REDC CEDS Region</c:v>
                </c:pt>
                <c:pt idx="4">
                  <c:v>Hillsborough County</c:v>
                </c:pt>
                <c:pt idx="5">
                  <c:v>Rockingham County</c:v>
                </c:pt>
                <c:pt idx="6">
                  <c:v>New Hamsphire</c:v>
                </c:pt>
              </c:strCache>
            </c:strRef>
          </c:cat>
          <c:val>
            <c:numRef>
              <c:f>'2020 CEDS info'!$K$42:$K$48</c:f>
              <c:numCache>
                <c:formatCode>"$"#,##0</c:formatCode>
                <c:ptCount val="7"/>
                <c:pt idx="0">
                  <c:v>340924</c:v>
                </c:pt>
                <c:pt idx="1">
                  <c:v>261780</c:v>
                </c:pt>
                <c:pt idx="2">
                  <c:v>253061</c:v>
                </c:pt>
                <c:pt idx="3">
                  <c:v>277314</c:v>
                </c:pt>
                <c:pt idx="4">
                  <c:v>225000</c:v>
                </c:pt>
                <c:pt idx="5">
                  <c:v>275000</c:v>
                </c:pt>
                <c:pt idx="6">
                  <c:v>221000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B1-46DA-97E9-F4C3E2EAFE38}"/>
            </c:ext>
          </c:extLst>
        </c:ser>
        <c:ser>
          <c:idx val="3"/>
          <c:order val="1"/>
          <c:tx>
            <c:strRef>
              <c:f>'2020 CEDS info'!$L$41</c:f>
              <c:strCache>
                <c:ptCount val="1"/>
                <c:pt idx="0">
                  <c:v>2016 Med Sales Price</c:v>
                </c:pt>
              </c:strCache>
            </c:strRef>
          </c:tx>
          <c:invertIfNegative val="0"/>
          <c:cat>
            <c:strRef>
              <c:f>'2020 CEDS info'!$G$42:$G$48</c:f>
              <c:strCache>
                <c:ptCount val="7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  <c:pt idx="3">
                  <c:v>REDC CEDS Region</c:v>
                </c:pt>
                <c:pt idx="4">
                  <c:v>Hillsborough County</c:v>
                </c:pt>
                <c:pt idx="5">
                  <c:v>Rockingham County</c:v>
                </c:pt>
                <c:pt idx="6">
                  <c:v>New Hamsphire</c:v>
                </c:pt>
              </c:strCache>
            </c:strRef>
          </c:cat>
          <c:val>
            <c:numRef>
              <c:f>'2020 CEDS info'!$L$42:$L$48</c:f>
              <c:numCache>
                <c:formatCode>"$"#,##0</c:formatCode>
                <c:ptCount val="7"/>
                <c:pt idx="0">
                  <c:v>363550</c:v>
                </c:pt>
                <c:pt idx="1">
                  <c:v>273075</c:v>
                </c:pt>
                <c:pt idx="2">
                  <c:v>263008</c:v>
                </c:pt>
                <c:pt idx="3">
                  <c:v>290610</c:v>
                </c:pt>
                <c:pt idx="4">
                  <c:v>235000</c:v>
                </c:pt>
                <c:pt idx="5">
                  <c:v>294000</c:v>
                </c:pt>
                <c:pt idx="6">
                  <c:v>230000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B1-46DA-97E9-F4C3E2EAFE38}"/>
            </c:ext>
          </c:extLst>
        </c:ser>
        <c:ser>
          <c:idx val="0"/>
          <c:order val="2"/>
          <c:tx>
            <c:strRef>
              <c:f>'2020 CEDS info'!$M$41</c:f>
              <c:strCache>
                <c:ptCount val="1"/>
                <c:pt idx="0">
                  <c:v>2017 Med Sales Price</c:v>
                </c:pt>
              </c:strCache>
            </c:strRef>
          </c:tx>
          <c:invertIfNegative val="0"/>
          <c:cat>
            <c:strRef>
              <c:f>'2020 CEDS info'!$G$42:$G$48</c:f>
              <c:strCache>
                <c:ptCount val="7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  <c:pt idx="3">
                  <c:v>REDC CEDS Region</c:v>
                </c:pt>
                <c:pt idx="4">
                  <c:v>Hillsborough County</c:v>
                </c:pt>
                <c:pt idx="5">
                  <c:v>Rockingham County</c:v>
                </c:pt>
                <c:pt idx="6">
                  <c:v>New Hamsphire</c:v>
                </c:pt>
              </c:strCache>
            </c:strRef>
          </c:cat>
          <c:val>
            <c:numRef>
              <c:f>'2020 CEDS info'!$M$42:$M$48</c:f>
              <c:numCache>
                <c:formatCode>"$"#,##0</c:formatCode>
                <c:ptCount val="7"/>
                <c:pt idx="0">
                  <c:v>391552.52354982647</c:v>
                </c:pt>
                <c:pt idx="1">
                  <c:v>294985.68994413409</c:v>
                </c:pt>
                <c:pt idx="2">
                  <c:v>279096.62108583015</c:v>
                </c:pt>
                <c:pt idx="3">
                  <c:v>310052.84089255397</c:v>
                </c:pt>
                <c:pt idx="4">
                  <c:v>250000</c:v>
                </c:pt>
                <c:pt idx="5">
                  <c:v>314000</c:v>
                </c:pt>
                <c:pt idx="6">
                  <c:v>240000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9B1-46DA-97E9-F4C3E2EAFE38}"/>
            </c:ext>
          </c:extLst>
        </c:ser>
        <c:ser>
          <c:idx val="4"/>
          <c:order val="3"/>
          <c:tx>
            <c:strRef>
              <c:f>'2020 CEDS info'!$N$41</c:f>
              <c:strCache>
                <c:ptCount val="1"/>
                <c:pt idx="0">
                  <c:v>2018 Med Sales Price</c:v>
                </c:pt>
              </c:strCache>
            </c:strRef>
          </c:tx>
          <c:invertIfNegative val="0"/>
          <c:cat>
            <c:strRef>
              <c:f>'2020 CEDS info'!$G$42:$G$48</c:f>
              <c:strCache>
                <c:ptCount val="7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  <c:pt idx="3">
                  <c:v>REDC CEDS Region</c:v>
                </c:pt>
                <c:pt idx="4">
                  <c:v>Hillsborough County</c:v>
                </c:pt>
                <c:pt idx="5">
                  <c:v>Rockingham County</c:v>
                </c:pt>
                <c:pt idx="6">
                  <c:v>New Hamsphire</c:v>
                </c:pt>
              </c:strCache>
            </c:strRef>
          </c:cat>
          <c:val>
            <c:numRef>
              <c:f>'2020 CEDS info'!$N$42:$N$48</c:f>
              <c:numCache>
                <c:formatCode>"$"#,##0</c:formatCode>
                <c:ptCount val="7"/>
                <c:pt idx="0">
                  <c:v>403015.47931034485</c:v>
                </c:pt>
                <c:pt idx="1">
                  <c:v>314465.31855604815</c:v>
                </c:pt>
                <c:pt idx="2">
                  <c:v>293171.46597841388</c:v>
                </c:pt>
                <c:pt idx="3">
                  <c:v>322818.15855428041</c:v>
                </c:pt>
                <c:pt idx="4">
                  <c:v>265000</c:v>
                </c:pt>
                <c:pt idx="5">
                  <c:v>330000</c:v>
                </c:pt>
                <c:pt idx="6">
                  <c:v>254000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47-B64F-88DB-7CAC7601D2E6}"/>
            </c:ext>
          </c:extLst>
        </c:ser>
        <c:ser>
          <c:idx val="1"/>
          <c:order val="4"/>
          <c:tx>
            <c:strRef>
              <c:f>'2020 CEDS info'!$O$41</c:f>
              <c:strCache>
                <c:ptCount val="1"/>
                <c:pt idx="0">
                  <c:v>2019 Med Sales Price</c:v>
                </c:pt>
              </c:strCache>
            </c:strRef>
          </c:tx>
          <c:invertIfNegative val="0"/>
          <c:cat>
            <c:strRef>
              <c:f>'2020 CEDS info'!$G$42:$G$48</c:f>
              <c:strCache>
                <c:ptCount val="7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  <c:pt idx="3">
                  <c:v>REDC CEDS Region</c:v>
                </c:pt>
                <c:pt idx="4">
                  <c:v>Hillsborough County</c:v>
                </c:pt>
                <c:pt idx="5">
                  <c:v>Rockingham County</c:v>
                </c:pt>
                <c:pt idx="6">
                  <c:v>New Hamsphire</c:v>
                </c:pt>
              </c:strCache>
            </c:strRef>
          </c:cat>
          <c:val>
            <c:numRef>
              <c:f>'2020 CEDS info'!$O$42:$O$48</c:f>
              <c:numCache>
                <c:formatCode>"$"#,##0</c:formatCode>
                <c:ptCount val="7"/>
                <c:pt idx="0">
                  <c:v>421309.30458817026</c:v>
                </c:pt>
                <c:pt idx="1">
                  <c:v>336511.72057936026</c:v>
                </c:pt>
                <c:pt idx="2">
                  <c:v>309048.15017064847</c:v>
                </c:pt>
                <c:pt idx="3">
                  <c:v>340671.04350591527</c:v>
                </c:pt>
                <c:pt idx="4">
                  <c:v>282000</c:v>
                </c:pt>
                <c:pt idx="5">
                  <c:v>349000</c:v>
                </c:pt>
                <c:pt idx="6">
                  <c:v>270000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B1-46DA-97E9-F4C3E2EAF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601736912"/>
        <c:axId val="-601458624"/>
      </c:barChart>
      <c:catAx>
        <c:axId val="-601736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601458624"/>
        <c:crosses val="autoZero"/>
        <c:auto val="1"/>
        <c:lblAlgn val="ctr"/>
        <c:lblOffset val="100"/>
        <c:noMultiLvlLbl val="0"/>
      </c:catAx>
      <c:valAx>
        <c:axId val="-601458624"/>
        <c:scaling>
          <c:orientation val="minMax"/>
        </c:scaling>
        <c:delete val="0"/>
        <c:axPos val="l"/>
        <c:majorGridlines/>
        <c:numFmt formatCode="&quot;$&quot;#,##0" sourceLinked="1"/>
        <c:majorTickMark val="out"/>
        <c:minorTickMark val="none"/>
        <c:tickLblPos val="nextTo"/>
        <c:crossAx val="-6017369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2019 Number of Sales, All</a:t>
            </a:r>
            <a:r>
              <a:rPr lang="en-US" baseline="0"/>
              <a:t> Homes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69F-6540-A111-875CA96D972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9F-6540-A111-875CA96D972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9F-6540-A111-875CA96D972B}"/>
              </c:ext>
            </c:extLst>
          </c:dPt>
          <c:dLbls>
            <c:dLbl>
              <c:idx val="0"/>
              <c:layout>
                <c:manualLayout>
                  <c:x val="-8.6487751531058615E-2"/>
                  <c:y val="0.1321511373578302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9F-6540-A111-875CA96D972B}"/>
                </c:ext>
              </c:extLst>
            </c:dLbl>
            <c:dLbl>
              <c:idx val="1"/>
              <c:layout>
                <c:manualLayout>
                  <c:x val="-9.5293088363954503E-2"/>
                  <c:y val="-0.1117300962379702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9F-6540-A111-875CA96D972B}"/>
                </c:ext>
              </c:extLst>
            </c:dLbl>
            <c:dLbl>
              <c:idx val="2"/>
              <c:layout>
                <c:manualLayout>
                  <c:x val="0.1258571741032371"/>
                  <c:y val="-3.10987168270632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9F-6540-A111-875CA96D97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'2020 CEDS info'!$A$22:$A$24</c:f>
              <c:strCache>
                <c:ptCount val="3"/>
                <c:pt idx="0">
                  <c:v>CEDS Eastern Subregion</c:v>
                </c:pt>
                <c:pt idx="1">
                  <c:v>CEDS Central Subregion</c:v>
                </c:pt>
                <c:pt idx="2">
                  <c:v>CEDS Western Subregion</c:v>
                </c:pt>
              </c:strCache>
            </c:strRef>
          </c:cat>
          <c:val>
            <c:numRef>
              <c:f>'2020 CEDS info'!$J$22:$J$24</c:f>
              <c:numCache>
                <c:formatCode>0</c:formatCode>
                <c:ptCount val="3"/>
                <c:pt idx="0">
                  <c:v>1809</c:v>
                </c:pt>
                <c:pt idx="1">
                  <c:v>1657</c:v>
                </c:pt>
                <c:pt idx="2">
                  <c:v>4395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9F-6540-A111-875CA96D9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7993744976366E-2"/>
          <c:y val="0.16082804388639099"/>
          <c:w val="0.68435276504805198"/>
          <c:h val="0.7536349516724379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Housing Prices for Text'!$I$17</c:f>
              <c:strCache>
                <c:ptCount val="1"/>
                <c:pt idx="0">
                  <c:v>% Existing Home Sales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'2012 Housing Prices for Text'!$H$18:$H$20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'2012 Housing Prices for Text'!$I$18:$I$20</c:f>
              <c:numCache>
                <c:formatCode>0%</c:formatCode>
                <c:ptCount val="3"/>
                <c:pt idx="0">
                  <c:v>0.91381668946648431</c:v>
                </c:pt>
                <c:pt idx="1">
                  <c:v>0.80135135135135138</c:v>
                </c:pt>
                <c:pt idx="2">
                  <c:v>0.90557667934093788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0-4B02-AD9A-4ABC36DC7929}"/>
            </c:ext>
          </c:extLst>
        </c:ser>
        <c:ser>
          <c:idx val="1"/>
          <c:order val="1"/>
          <c:tx>
            <c:strRef>
              <c:f>'2012 Housing Prices for Text'!$J$17</c:f>
              <c:strCache>
                <c:ptCount val="1"/>
                <c:pt idx="0">
                  <c:v>% New Home Sales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'2012 Housing Prices for Text'!$H$18:$H$20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'2012 Housing Prices for Text'!$J$18:$J$20</c:f>
              <c:numCache>
                <c:formatCode>0%</c:formatCode>
                <c:ptCount val="3"/>
                <c:pt idx="0">
                  <c:v>8.6183310533515731E-2</c:v>
                </c:pt>
                <c:pt idx="1">
                  <c:v>0.19864864864864865</c:v>
                </c:pt>
                <c:pt idx="2">
                  <c:v>9.4423320659062102E-2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10-4B02-AD9A-4ABC36DC79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432293904"/>
        <c:axId val="-432290448"/>
      </c:barChart>
      <c:catAx>
        <c:axId val="-432293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432290448"/>
        <c:crosses val="autoZero"/>
        <c:auto val="1"/>
        <c:lblAlgn val="ctr"/>
        <c:lblOffset val="100"/>
        <c:noMultiLvlLbl val="0"/>
      </c:catAx>
      <c:valAx>
        <c:axId val="-4322904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4322939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" l="0.70000000000000095" r="0.70000000000000095" t="0.750000000000001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Housing and Employment Growth for the </a:t>
            </a:r>
          </a:p>
          <a:p>
            <a:pPr>
              <a:defRPr sz="1600"/>
            </a:pPr>
            <a:r>
              <a:rPr lang="en-US" sz="1600"/>
              <a:t>REDC CEDS Region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8501603966171206E-2"/>
          <c:y val="9.8441223269654696E-2"/>
          <c:w val="0.82484558180227396"/>
          <c:h val="0.78986914007437403"/>
        </c:manualLayout>
      </c:layout>
      <c:scatterChart>
        <c:scatterStyle val="lineMarker"/>
        <c:varyColors val="0"/>
        <c:ser>
          <c:idx val="0"/>
          <c:order val="0"/>
          <c:tx>
            <c:strRef>
              <c:f>'for text 2'!$B$3</c:f>
              <c:strCache>
                <c:ptCount val="1"/>
                <c:pt idx="0">
                  <c:v>NHOEP Housing Estimates</c:v>
                </c:pt>
              </c:strCache>
            </c:strRef>
          </c:tx>
          <c:xVal>
            <c:numRef>
              <c:f>'for text 2'!$B$5:$J$5</c:f>
              <c:numCache>
                <c:formatCode>General</c:formatCode>
                <c:ptCount val="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</c:numCache>
            </c:numRef>
          </c:xVal>
          <c:yVal>
            <c:numRef>
              <c:f>'for text 2'!$B$53:$J$53</c:f>
              <c:numCache>
                <c:formatCode>#,##0</c:formatCode>
                <c:ptCount val="9"/>
                <c:pt idx="0">
                  <c:v>115087</c:v>
                </c:pt>
                <c:pt idx="1">
                  <c:v>116663</c:v>
                </c:pt>
                <c:pt idx="2">
                  <c:v>118242</c:v>
                </c:pt>
                <c:pt idx="3">
                  <c:v>120313</c:v>
                </c:pt>
                <c:pt idx="4">
                  <c:v>122332</c:v>
                </c:pt>
                <c:pt idx="5">
                  <c:v>123915</c:v>
                </c:pt>
                <c:pt idx="6">
                  <c:v>124859</c:v>
                </c:pt>
                <c:pt idx="7">
                  <c:v>125592</c:v>
                </c:pt>
                <c:pt idx="8">
                  <c:v>126261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3E-4007-8409-58E5D80D8961}"/>
            </c:ext>
          </c:extLst>
        </c:ser>
        <c:ser>
          <c:idx val="1"/>
          <c:order val="1"/>
          <c:tx>
            <c:strRef>
              <c:f>'for text 2'!$K$3</c:f>
              <c:strCache>
                <c:ptCount val="1"/>
                <c:pt idx="0">
                  <c:v>NHOEP Population Estimates</c:v>
                </c:pt>
              </c:strCache>
            </c:strRef>
          </c:tx>
          <c:xVal>
            <c:numRef>
              <c:f>'for text 2'!$K$5:$S$5</c:f>
            </c:numRef>
          </c:xVal>
          <c:yVal>
            <c:numRef>
              <c:f>'for text 2'!$K$51:$S$51</c:f>
            </c:numRef>
          </c:yVal>
          <c:smooth val="0"/>
          <c:extLst>
            <c:ext xmlns:c16="http://schemas.microsoft.com/office/drawing/2014/chart" uri="{C3380CC4-5D6E-409C-BE32-E72D297353CC}">
              <c16:uniqueId val="{00000001-953E-4007-8409-58E5D80D8961}"/>
            </c:ext>
          </c:extLst>
        </c:ser>
        <c:ser>
          <c:idx val="2"/>
          <c:order val="2"/>
          <c:tx>
            <c:strRef>
              <c:f>'for text 2'!$T$3</c:f>
              <c:strCache>
                <c:ptCount val="1"/>
                <c:pt idx="0">
                  <c:v>Avg. Annual Employment</c:v>
                </c:pt>
              </c:strCache>
            </c:strRef>
          </c:tx>
          <c:xVal>
            <c:numRef>
              <c:f>'for text 2'!$T$4:$X$4</c:f>
              <c:numCache>
                <c:formatCode>General</c:formatCode>
                <c:ptCount val="5"/>
                <c:pt idx="0">
                  <c:v>2000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</c:numCache>
            </c:numRef>
          </c:xVal>
          <c:yVal>
            <c:numRef>
              <c:f>'for text 2'!$T$51:$X$51</c:f>
              <c:numCache>
                <c:formatCode>#,##0</c:formatCode>
                <c:ptCount val="5"/>
                <c:pt idx="0">
                  <c:v>210941</c:v>
                </c:pt>
                <c:pt idx="1">
                  <c:v>217175</c:v>
                </c:pt>
                <c:pt idx="2">
                  <c:v>218500</c:v>
                </c:pt>
                <c:pt idx="3">
                  <c:v>220735</c:v>
                </c:pt>
                <c:pt idx="4">
                  <c:v>216788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3E-4007-8409-58E5D80D8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432348864"/>
        <c:axId val="-432344656"/>
      </c:scatterChart>
      <c:valAx>
        <c:axId val="-43234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432344656"/>
        <c:crosses val="autoZero"/>
        <c:crossBetween val="midCat"/>
      </c:valAx>
      <c:valAx>
        <c:axId val="-4323446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-43234886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5137955672208103"/>
          <c:y val="0.66045895925306297"/>
          <c:w val="0.30178303293483699"/>
          <c:h val="0.14141081382969301"/>
        </c:manualLayout>
      </c:layout>
      <c:overlay val="1"/>
    </c:legend>
    <c:plotVisOnly val="1"/>
    <c:dispBlanksAs val="gap"/>
    <c:showDLblsOverMax val="0"/>
  </c:chart>
  <c:printSettings>
    <c:headerFooter/>
    <c:pageMargins b="0.750000000000002" l="0.70000000000000095" r="0.70000000000000095" t="0.750000000000002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98947025113007E-2"/>
          <c:y val="3.1530048828395899E-2"/>
          <c:w val="0.88324387705974705"/>
          <c:h val="0.82800356351582405"/>
        </c:manualLayout>
      </c:layout>
      <c:barChart>
        <c:barDir val="col"/>
        <c:grouping val="clustered"/>
        <c:varyColors val="0"/>
        <c:ser>
          <c:idx val="0"/>
          <c:order val="0"/>
          <c:tx>
            <c:v>2000-2007 Annual Growth Rate</c:v>
          </c:tx>
          <c:invertIfNegative val="0"/>
          <c:cat>
            <c:strRef>
              <c:f>'2011 Table 6&amp;7'!$A$16:$A$22</c:f>
              <c:strCache>
                <c:ptCount val="7"/>
                <c:pt idx="0">
                  <c:v>CEDS Eastern Subregion</c:v>
                </c:pt>
                <c:pt idx="1">
                  <c:v>CEDS Central Subregion </c:v>
                </c:pt>
                <c:pt idx="2">
                  <c:v>CEDS Western Subregion</c:v>
                </c:pt>
                <c:pt idx="3">
                  <c:v>REDC CEDS Region</c:v>
                </c:pt>
                <c:pt idx="4">
                  <c:v>Hillsborough County</c:v>
                </c:pt>
                <c:pt idx="5">
                  <c:v>Rockingham County</c:v>
                </c:pt>
                <c:pt idx="6">
                  <c:v>State of NH</c:v>
                </c:pt>
              </c:strCache>
            </c:strRef>
          </c:cat>
          <c:val>
            <c:numRef>
              <c:f>'2011 Table 6&amp;7'!$AJ$16:$AJ$22</c:f>
              <c:numCache>
                <c:formatCode>0.0%</c:formatCode>
                <c:ptCount val="7"/>
                <c:pt idx="0">
                  <c:v>1.0316159791113222E-2</c:v>
                </c:pt>
                <c:pt idx="1">
                  <c:v>1.6732623282749826E-2</c:v>
                </c:pt>
                <c:pt idx="2">
                  <c:v>1.0231400606155905E-2</c:v>
                </c:pt>
                <c:pt idx="3">
                  <c:v>1.1534596437749345E-2</c:v>
                </c:pt>
                <c:pt idx="4">
                  <c:v>1.1578102471820229E-2</c:v>
                </c:pt>
                <c:pt idx="5">
                  <c:v>1.2556781675669537E-2</c:v>
                </c:pt>
                <c:pt idx="6">
                  <c:v>1.2924407200443966E-2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9B-4923-B1A2-4385619849C7}"/>
            </c:ext>
          </c:extLst>
        </c:ser>
        <c:ser>
          <c:idx val="1"/>
          <c:order val="1"/>
          <c:tx>
            <c:v>2008-2009 Annual Growth Rate</c:v>
          </c:tx>
          <c:invertIfNegative val="0"/>
          <c:val>
            <c:numRef>
              <c:f>'2011 Table 6&amp;7'!$AJ$4:$AJ$10</c:f>
              <c:numCache>
                <c:formatCode>0.0%</c:formatCode>
                <c:ptCount val="7"/>
                <c:pt idx="0">
                  <c:v>1.895831209866472E-3</c:v>
                </c:pt>
                <c:pt idx="1">
                  <c:v>6.2777923097043775E-3</c:v>
                </c:pt>
                <c:pt idx="2">
                  <c:v>3.8209234548165494E-3</c:v>
                </c:pt>
                <c:pt idx="3">
                  <c:v>3.8182411864460253E-3</c:v>
                </c:pt>
                <c:pt idx="4">
                  <c:v>2.9409095034946819E-3</c:v>
                </c:pt>
                <c:pt idx="5">
                  <c:v>3.4214840687147863E-3</c:v>
                </c:pt>
                <c:pt idx="6">
                  <c:v>3.5452902624335536E-3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9B-4923-B1A2-438561984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68562192"/>
        <c:axId val="-568547344"/>
      </c:barChart>
      <c:catAx>
        <c:axId val="-568562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547344"/>
        <c:crosses val="autoZero"/>
        <c:auto val="1"/>
        <c:lblAlgn val="ctr"/>
        <c:lblOffset val="100"/>
        <c:noMultiLvlLbl val="0"/>
      </c:catAx>
      <c:valAx>
        <c:axId val="-568547344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-5685621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4969528956810096"/>
          <c:y val="0.11921789593353101"/>
          <c:w val="0.28676497538399498"/>
          <c:h val="0.1027073417907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2" l="0.70000000000000095" r="0.70000000000000095" t="0.750000000000002" header="0.3" footer="0.3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'2011-2012 Table- home prices'!$AH$2</c:f>
              <c:strCache>
                <c:ptCount val="1"/>
                <c:pt idx="0">
                  <c:v>new home sales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'2011-2012 Table- home prices'!$AF$3:$AF$5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'2011-2012 Table- home prices'!$AA$3:$AA$5</c:f>
              <c:numCache>
                <c:formatCode>0</c:formatCode>
                <c:ptCount val="3"/>
                <c:pt idx="0">
                  <c:v>94</c:v>
                </c:pt>
                <c:pt idx="1">
                  <c:v>155</c:v>
                </c:pt>
                <c:pt idx="2">
                  <c:v>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4-40A0-833A-9ECF8BC00362}"/>
            </c:ext>
          </c:extLst>
        </c:ser>
        <c:ser>
          <c:idx val="2"/>
          <c:order val="1"/>
          <c:tx>
            <c:strRef>
              <c:f>'2011-2012 Table- home prices'!$AI$2</c:f>
              <c:strCache>
                <c:ptCount val="1"/>
                <c:pt idx="0">
                  <c:v>existing home sales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'2011-2012 Table- home prices'!$AF$3:$AF$5</c:f>
              <c:strCache>
                <c:ptCount val="3"/>
                <c:pt idx="0">
                  <c:v>CEDS Eastern Towns</c:v>
                </c:pt>
                <c:pt idx="1">
                  <c:v>CEDS Central Towns</c:v>
                </c:pt>
                <c:pt idx="2">
                  <c:v>CEDS Western Towns</c:v>
                </c:pt>
              </c:strCache>
            </c:strRef>
          </c:cat>
          <c:val>
            <c:numRef>
              <c:f>'2011-2012 Table- home prices'!$Y$3:$Y$5</c:f>
              <c:numCache>
                <c:formatCode>0</c:formatCode>
                <c:ptCount val="3"/>
                <c:pt idx="0">
                  <c:v>824</c:v>
                </c:pt>
                <c:pt idx="1">
                  <c:v>720</c:v>
                </c:pt>
                <c:pt idx="2">
                  <c:v>1840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4-40A0-833A-9ECF8BC00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432961968"/>
        <c:axId val="-432540000"/>
      </c:barChart>
      <c:catAx>
        <c:axId val="-432961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432540000"/>
        <c:crosses val="autoZero"/>
        <c:auto val="1"/>
        <c:lblAlgn val="ctr"/>
        <c:lblOffset val="100"/>
        <c:noMultiLvlLbl val="0"/>
      </c:catAx>
      <c:valAx>
        <c:axId val="-432540000"/>
        <c:scaling>
          <c:orientation val="minMax"/>
          <c:max val="2100"/>
          <c:min val="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-432961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2" l="0.70000000000000095" r="0.70000000000000095" t="0.750000000000002" header="0.3" footer="0.3"/>
    <c:pageSetup orientation="portrait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58</xdr:row>
      <xdr:rowOff>76200</xdr:rowOff>
    </xdr:from>
    <xdr:to>
      <xdr:col>9</xdr:col>
      <xdr:colOff>647700</xdr:colOff>
      <xdr:row>83</xdr:row>
      <xdr:rowOff>104775</xdr:rowOff>
    </xdr:to>
    <xdr:graphicFrame macro="">
      <xdr:nvGraphicFramePr>
        <xdr:cNvPr id="4097" name="Chart 1">
          <a:extLst>
            <a:ext uri="{FF2B5EF4-FFF2-40B4-BE49-F238E27FC236}">
              <a16:creationId xmlns:a16="http://schemas.microsoft.com/office/drawing/2014/main" id="{00000000-0008-0000-0D00-00000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58</xdr:row>
      <xdr:rowOff>76200</xdr:rowOff>
    </xdr:from>
    <xdr:to>
      <xdr:col>19</xdr:col>
      <xdr:colOff>647700</xdr:colOff>
      <xdr:row>83</xdr:row>
      <xdr:rowOff>104775</xdr:rowOff>
    </xdr:to>
    <xdr:graphicFrame macro="">
      <xdr:nvGraphicFramePr>
        <xdr:cNvPr id="4098" name="Chart 2">
          <a:extLst>
            <a:ext uri="{FF2B5EF4-FFF2-40B4-BE49-F238E27FC236}">
              <a16:creationId xmlns:a16="http://schemas.microsoft.com/office/drawing/2014/main" id="{00000000-0008-0000-0D00-000002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58</xdr:row>
      <xdr:rowOff>76200</xdr:rowOff>
    </xdr:from>
    <xdr:to>
      <xdr:col>29</xdr:col>
      <xdr:colOff>647700</xdr:colOff>
      <xdr:row>83</xdr:row>
      <xdr:rowOff>104775</xdr:rowOff>
    </xdr:to>
    <xdr:graphicFrame macro="">
      <xdr:nvGraphicFramePr>
        <xdr:cNvPr id="4099" name="Chart 3">
          <a:extLst>
            <a:ext uri="{FF2B5EF4-FFF2-40B4-BE49-F238E27FC236}">
              <a16:creationId xmlns:a16="http://schemas.microsoft.com/office/drawing/2014/main" id="{00000000-0008-0000-0D00-000003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148166</xdr:rowOff>
    </xdr:from>
    <xdr:to>
      <xdr:col>5</xdr:col>
      <xdr:colOff>169330</xdr:colOff>
      <xdr:row>53</xdr:row>
      <xdr:rowOff>16933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182033</xdr:colOff>
      <xdr:row>21</xdr:row>
      <xdr:rowOff>114300</xdr:rowOff>
    </xdr:from>
    <xdr:to>
      <xdr:col>11</xdr:col>
      <xdr:colOff>677332</xdr:colOff>
      <xdr:row>39</xdr:row>
      <xdr:rowOff>42333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88900</xdr:colOff>
      <xdr:row>63</xdr:row>
      <xdr:rowOff>110067</xdr:rowOff>
    </xdr:from>
    <xdr:to>
      <xdr:col>7</xdr:col>
      <xdr:colOff>321734</xdr:colOff>
      <xdr:row>82</xdr:row>
      <xdr:rowOff>33871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515258</xdr:colOff>
      <xdr:row>6</xdr:row>
      <xdr:rowOff>79829</xdr:rowOff>
    </xdr:from>
    <xdr:to>
      <xdr:col>5</xdr:col>
      <xdr:colOff>471715</xdr:colOff>
      <xdr:row>22</xdr:row>
      <xdr:rowOff>152401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686AD2-025F-EF0E-4FBB-E227799C30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16935</xdr:colOff>
      <xdr:row>28</xdr:row>
      <xdr:rowOff>135467</xdr:rowOff>
    </xdr:from>
    <xdr:to>
      <xdr:col>6</xdr:col>
      <xdr:colOff>8468</xdr:colOff>
      <xdr:row>50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30</xdr:col>
      <xdr:colOff>867833</xdr:colOff>
      <xdr:row>10</xdr:row>
      <xdr:rowOff>118535</xdr:rowOff>
    </xdr:from>
    <xdr:to>
      <xdr:col>36</xdr:col>
      <xdr:colOff>888999</xdr:colOff>
      <xdr:row>29</xdr:row>
      <xdr:rowOff>84667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152405</xdr:colOff>
      <xdr:row>48</xdr:row>
      <xdr:rowOff>59269</xdr:rowOff>
    </xdr:from>
    <xdr:to>
      <xdr:col>13</xdr:col>
      <xdr:colOff>42334</xdr:colOff>
      <xdr:row>69</xdr:row>
      <xdr:rowOff>59266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19</xdr:row>
      <xdr:rowOff>55033</xdr:rowOff>
    </xdr:from>
    <xdr:to>
      <xdr:col>17</xdr:col>
      <xdr:colOff>499533</xdr:colOff>
      <xdr:row>35</xdr:row>
      <xdr:rowOff>88899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ED621BA-A2B8-134E-BF73-126BB23DF3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32</xdr:col>
      <xdr:colOff>25400</xdr:colOff>
      <xdr:row>19</xdr:row>
      <xdr:rowOff>127000</xdr:rowOff>
    </xdr:from>
    <xdr:to>
      <xdr:col>32</xdr:col>
      <xdr:colOff>516466</xdr:colOff>
      <xdr:row>20</xdr:row>
      <xdr:rowOff>143933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B35714B-C2AC-1F43-8C1D-1C1E72C7910D}"/>
            </a:ext>
          </a:extLst>
        </xdr:cNvPr>
        <xdr:cNvSpPr txBox="1"/>
      </xdr:nvSpPr>
      <xdr:spPr>
        <a:xfrm>
          <a:off x="30725533" y="3649133"/>
          <a:ext cx="491066" cy="186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(5.5%)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0.40442</cdr:x>
      <cdr:y>0.51596</cdr:y>
    </cdr:from>
    <cdr:to>
      <cdr:x>0.48447</cdr:x>
      <cdr:y>0.57447</cdr:y>
    </cdr:to>
    <cdr:sp macro="" textlink="">
      <cdr:nvSpPr>
        <cdr:cNvPr id="2" name="TextBox 5">
          <a:extLst xmlns:a="http://schemas.openxmlformats.org/drawingml/2006/main">
            <a:ext uri="{FF2B5EF4-FFF2-40B4-BE49-F238E27FC236}">
              <a16:creationId xmlns:a16="http://schemas.microsoft.com/office/drawing/2014/main" id="{EB35714B-C2AC-1F43-8C1D-1C1E72C7910D}"/>
            </a:ext>
          </a:extLst>
        </cdr:cNvPr>
        <cdr:cNvSpPr txBox="1"/>
      </cdr:nvSpPr>
      <cdr:spPr>
        <a:xfrm xmlns:a="http://schemas.openxmlformats.org/drawingml/2006/main">
          <a:off x="2480733" y="1642534"/>
          <a:ext cx="491066" cy="18626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(5.0%)</a:t>
          </a:r>
        </a:p>
      </cdr:txBody>
    </cdr:sp>
  </cdr:relSizeAnchor>
  <cdr:relSizeAnchor xmlns:cdr="http://schemas.openxmlformats.org/drawingml/2006/chartDrawing">
    <cdr:from>
      <cdr:x>0.61974</cdr:x>
      <cdr:y>0.05585</cdr:y>
    </cdr:from>
    <cdr:to>
      <cdr:x>0.69979</cdr:x>
      <cdr:y>0.11436</cdr:y>
    </cdr:to>
    <cdr:sp macro="" textlink="">
      <cdr:nvSpPr>
        <cdr:cNvPr id="3" name="TextBox 5">
          <a:extLst xmlns:a="http://schemas.openxmlformats.org/drawingml/2006/main">
            <a:ext uri="{FF2B5EF4-FFF2-40B4-BE49-F238E27FC236}">
              <a16:creationId xmlns:a16="http://schemas.microsoft.com/office/drawing/2014/main" id="{EB35714B-C2AC-1F43-8C1D-1C1E72C7910D}"/>
            </a:ext>
          </a:extLst>
        </cdr:cNvPr>
        <cdr:cNvSpPr txBox="1"/>
      </cdr:nvSpPr>
      <cdr:spPr>
        <a:xfrm xmlns:a="http://schemas.openxmlformats.org/drawingml/2006/main">
          <a:off x="3801533" y="177800"/>
          <a:ext cx="491066" cy="18626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/>
            <a:t>(3.2%)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0.01852</cdr:x>
      <cdr:y>0.27315</cdr:y>
    </cdr:from>
    <cdr:to>
      <cdr:x>0.29444</cdr:x>
      <cdr:y>0.68981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0136140-4A3D-284E-B38D-8F54BCC04E69}"/>
            </a:ext>
          </a:extLst>
        </cdr:cNvPr>
        <cdr:cNvSpPr txBox="1"/>
      </cdr:nvSpPr>
      <cdr:spPr>
        <a:xfrm xmlns:a="http://schemas.openxmlformats.org/drawingml/2006/main">
          <a:off x="84667" y="749300"/>
          <a:ext cx="1261534" cy="1143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/>
            <a:t>REDC</a:t>
          </a:r>
          <a:r>
            <a:rPr lang="en-US" sz="1000" baseline="0"/>
            <a:t> Region </a:t>
          </a:r>
        </a:p>
        <a:p xmlns:a="http://schemas.openxmlformats.org/drawingml/2006/main">
          <a:r>
            <a:rPr lang="en-US" sz="1000" baseline="0"/>
            <a:t>Total Sales = 7,861</a:t>
          </a:r>
          <a:endParaRPr lang="en-US" sz="10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285749</xdr:colOff>
      <xdr:row>15</xdr:row>
      <xdr:rowOff>80961</xdr:rowOff>
    </xdr:from>
    <xdr:to>
      <xdr:col>20</xdr:col>
      <xdr:colOff>495299</xdr:colOff>
      <xdr:row>35</xdr:row>
      <xdr:rowOff>114299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0.11466</cdr:x>
      <cdr:y>0.08579</cdr:y>
    </cdr:from>
    <cdr:to>
      <cdr:x>0.25689</cdr:x>
      <cdr:y>0.14725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52477" y="319089"/>
          <a:ext cx="93345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+mn-lt"/>
              <a:cs typeface="Arial" pitchFamily="34" charset="0"/>
            </a:rPr>
            <a:t>Total Sales:</a:t>
          </a:r>
          <a:r>
            <a:rPr lang="en-US" sz="900" baseline="0">
              <a:latin typeface="+mn-lt"/>
              <a:cs typeface="Arial" pitchFamily="34" charset="0"/>
            </a:rPr>
            <a:t> 731</a:t>
          </a:r>
          <a:endParaRPr lang="en-US" sz="900"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0.34156</cdr:x>
      <cdr:y>0.0828</cdr:y>
    </cdr:from>
    <cdr:to>
      <cdr:x>0.48379</cdr:x>
      <cdr:y>0.14426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241550" y="307975"/>
          <a:ext cx="93345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+mn-lt"/>
              <a:cs typeface="Arial" pitchFamily="34" charset="0"/>
            </a:rPr>
            <a:t>Total Sales:</a:t>
          </a:r>
          <a:r>
            <a:rPr lang="en-US" sz="900" baseline="0">
              <a:latin typeface="+mn-lt"/>
              <a:cs typeface="Arial" pitchFamily="34" charset="0"/>
            </a:rPr>
            <a:t> 740</a:t>
          </a:r>
          <a:endParaRPr lang="en-US" sz="900"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0.56507</cdr:x>
      <cdr:y>0.08792</cdr:y>
    </cdr:from>
    <cdr:to>
      <cdr:x>0.72424</cdr:x>
      <cdr:y>0.15237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3708400" y="327025"/>
          <a:ext cx="1044576" cy="2397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+mn-lt"/>
              <a:cs typeface="Arial" pitchFamily="34" charset="0"/>
            </a:rPr>
            <a:t>Total Sales:</a:t>
          </a:r>
          <a:r>
            <a:rPr lang="en-US" sz="900" baseline="0">
              <a:latin typeface="+mn-lt"/>
              <a:cs typeface="Arial" pitchFamily="34" charset="0"/>
            </a:rPr>
            <a:t> 1578</a:t>
          </a:r>
          <a:endParaRPr lang="en-US" sz="900">
            <a:latin typeface="+mn-lt"/>
            <a:cs typeface="Arial" pitchFamily="34" charset="0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54</xdr:row>
      <xdr:rowOff>95249</xdr:rowOff>
    </xdr:from>
    <xdr:to>
      <xdr:col>7</xdr:col>
      <xdr:colOff>381001</xdr:colOff>
      <xdr:row>74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0.18771</cdr:x>
      <cdr:y>0.58944</cdr:y>
    </cdr:from>
    <cdr:to>
      <cdr:x>0.51827</cdr:x>
      <cdr:y>0.79179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076324" y="1914526"/>
          <a:ext cx="1895475" cy="657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0.11628</cdr:x>
      <cdr:y>0.6305</cdr:y>
    </cdr:from>
    <cdr:to>
      <cdr:x>0.56971</cdr:x>
      <cdr:y>0.83575</cdr:y>
    </cdr:to>
    <cdr:pic>
      <cdr:nvPicPr>
        <cdr:cNvPr id="7" name="chart">
          <a:extLst xmlns:a="http://schemas.openxmlformats.org/drawingml/2006/main">
            <a:ext uri="{FF2B5EF4-FFF2-40B4-BE49-F238E27FC236}">
              <a16:creationId xmlns:a16="http://schemas.microsoft.com/office/drawing/2014/main" id="{EEC632ED-7BE5-4978-9279-DE051D2089F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66750" y="2047875"/>
          <a:ext cx="2600000" cy="666667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23</xdr:row>
      <xdr:rowOff>4762</xdr:rowOff>
    </xdr:from>
    <xdr:to>
      <xdr:col>51</xdr:col>
      <xdr:colOff>485775</xdr:colOff>
      <xdr:row>50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314325</xdr:colOff>
      <xdr:row>9</xdr:row>
      <xdr:rowOff>157162</xdr:rowOff>
    </xdr:from>
    <xdr:to>
      <xdr:col>37</xdr:col>
      <xdr:colOff>333375</xdr:colOff>
      <xdr:row>30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0.09571</cdr:x>
      <cdr:y>0.43338</cdr:y>
    </cdr:from>
    <cdr:to>
      <cdr:x>0.29043</cdr:x>
      <cdr:y>0.49547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52449" y="1595439"/>
          <a:ext cx="1123951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00"/>
            <a:t>918 total sales</a:t>
          </a:r>
        </a:p>
      </cdr:txBody>
    </cdr:sp>
  </cdr:relSizeAnchor>
  <cdr:relSizeAnchor xmlns:cdr="http://schemas.openxmlformats.org/drawingml/2006/chartDrawing">
    <cdr:from>
      <cdr:x>0.32068</cdr:x>
      <cdr:y>0.4821</cdr:y>
    </cdr:from>
    <cdr:to>
      <cdr:x>0.5154</cdr:x>
      <cdr:y>0.5442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851025" y="1774825"/>
          <a:ext cx="1123951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/>
            <a:t>875</a:t>
          </a:r>
          <a:r>
            <a:rPr lang="en-US" sz="1000" baseline="0"/>
            <a:t> to</a:t>
          </a:r>
          <a:r>
            <a:rPr lang="en-US" sz="1000"/>
            <a:t>tal sales</a:t>
          </a:r>
        </a:p>
      </cdr:txBody>
    </cdr:sp>
  </cdr:relSizeAnchor>
  <cdr:relSizeAnchor xmlns:cdr="http://schemas.openxmlformats.org/drawingml/2006/chartDrawing">
    <cdr:from>
      <cdr:x>0.67877</cdr:x>
      <cdr:y>0.10177</cdr:y>
    </cdr:from>
    <cdr:to>
      <cdr:x>0.87349</cdr:x>
      <cdr:y>0.16386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3917950" y="374650"/>
          <a:ext cx="1123951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/>
            <a:t>2047 total sales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dc-my.sharepoint.com/Users/JenniferKimball/Documents/CEDS/2017%20CEDS%20Update/2017%20Data%20Collection/CountyRealEstatePri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urchPriceTrendsVer04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NFO"/>
      <sheetName val="CEDS table"/>
      <sheetName val="Final Pivot"/>
      <sheetName val="All Pivot"/>
      <sheetName val="Land_Build_notcon_notmob Pivot"/>
      <sheetName val="Mobile Pivot"/>
      <sheetName val="Condo Pivot"/>
      <sheetName val="Land_Build_notcondo_notMobile"/>
      <sheetName val="MobileInfo"/>
      <sheetName val="CondoINF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03038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Link"/>
      <sheetName val="LookUpSheet"/>
      <sheetName val="PP1998"/>
      <sheetName val="PP1999"/>
      <sheetName val="PP2000"/>
      <sheetName val="PP2001"/>
      <sheetName val="PP2002"/>
      <sheetName val="PP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6"/>
  <sheetViews>
    <sheetView zoomScale="150" zoomScaleNormal="150" zoomScalePageLayoutView="150" workbookViewId="0">
      <selection activeCell="B3" sqref="B3"/>
    </sheetView>
  </sheetViews>
  <sheetFormatPr baseColWidth="10" defaultColWidth="8.83203125" defaultRowHeight="13"/>
  <sheetData>
    <row r="1" spans="1:6">
      <c r="A1" s="234" t="s">
        <v>0</v>
      </c>
      <c r="B1" s="235"/>
      <c r="C1" s="235"/>
      <c r="D1" s="235"/>
      <c r="E1" s="235"/>
      <c r="F1" s="235"/>
    </row>
    <row r="3" spans="1:6">
      <c r="A3" t="s">
        <v>1</v>
      </c>
    </row>
    <row r="4" spans="1:6">
      <c r="A4" s="136" t="s">
        <v>2</v>
      </c>
    </row>
    <row r="5" spans="1:6">
      <c r="A5" s="64" t="s">
        <v>3</v>
      </c>
    </row>
    <row r="7" spans="1:6">
      <c r="A7" s="136"/>
    </row>
    <row r="8" spans="1:6" s="55" customFormat="1">
      <c r="A8" s="55" t="s">
        <v>4</v>
      </c>
    </row>
    <row r="10" spans="1:6">
      <c r="A10" s="136" t="s">
        <v>5</v>
      </c>
    </row>
    <row r="11" spans="1:6">
      <c r="A11" s="64" t="s">
        <v>6</v>
      </c>
    </row>
    <row r="13" spans="1:6">
      <c r="A13" s="136"/>
    </row>
    <row r="14" spans="1:6">
      <c r="A14" s="64"/>
    </row>
    <row r="15" spans="1:6">
      <c r="A15" s="64"/>
    </row>
    <row r="17" spans="1:3">
      <c r="A17" s="136"/>
    </row>
    <row r="26" spans="1:3">
      <c r="C26" t="s">
        <v>7</v>
      </c>
    </row>
  </sheetData>
  <phoneticPr fontId="42" type="noConversion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P103"/>
  <sheetViews>
    <sheetView zoomScale="115" zoomScaleNormal="115" zoomScalePageLayoutView="115" workbookViewId="0">
      <pane xSplit="1" ySplit="6" topLeftCell="O7" activePane="bottomRight" state="frozenSplit"/>
      <selection pane="topRight" activeCell="D27" sqref="D27"/>
      <selection pane="bottomLeft" activeCell="D27" sqref="D27"/>
      <selection pane="bottomRight" activeCell="P52" sqref="P52"/>
    </sheetView>
  </sheetViews>
  <sheetFormatPr baseColWidth="10" defaultColWidth="8.83203125" defaultRowHeight="13"/>
  <cols>
    <col min="1" max="1" width="25.6640625" bestFit="1" customWidth="1"/>
    <col min="2" max="2" width="6.5" hidden="1" customWidth="1"/>
    <col min="3" max="3" width="11.83203125" hidden="1" customWidth="1"/>
    <col min="4" max="13" width="0" hidden="1" customWidth="1"/>
    <col min="14" max="14" width="11.83203125" hidden="1" customWidth="1"/>
    <col min="15" max="15" width="18.6640625" customWidth="1"/>
    <col min="16" max="16" width="27.6640625" customWidth="1"/>
  </cols>
  <sheetData>
    <row r="1" spans="1:16" ht="16.5" customHeight="1">
      <c r="A1" s="838" t="s">
        <v>8</v>
      </c>
      <c r="B1" s="613"/>
      <c r="C1" s="835" t="s">
        <v>9</v>
      </c>
      <c r="D1" s="835"/>
      <c r="E1" s="835"/>
      <c r="F1" s="835"/>
      <c r="G1" s="835"/>
      <c r="H1" s="835"/>
      <c r="I1" s="835"/>
      <c r="J1" s="835"/>
      <c r="K1" s="835"/>
      <c r="L1" s="835"/>
      <c r="M1" s="835"/>
      <c r="N1" s="612"/>
    </row>
    <row r="2" spans="1:16" ht="16">
      <c r="A2" s="838"/>
      <c r="B2" s="613"/>
      <c r="C2" s="835"/>
      <c r="D2" s="835"/>
      <c r="E2" s="835"/>
      <c r="F2" s="835"/>
      <c r="G2" s="835"/>
      <c r="H2" s="835"/>
      <c r="I2" s="835"/>
      <c r="J2" s="835"/>
      <c r="K2" s="835"/>
      <c r="L2" s="835"/>
      <c r="M2" s="835"/>
      <c r="N2" s="612"/>
    </row>
    <row r="3" spans="1:16" ht="18" customHeight="1">
      <c r="C3" s="835"/>
      <c r="D3" s="835"/>
      <c r="E3" s="835"/>
      <c r="F3" s="835"/>
      <c r="G3" s="835"/>
      <c r="H3" s="835"/>
      <c r="I3" s="835"/>
      <c r="J3" s="835"/>
      <c r="K3" s="835"/>
      <c r="L3" s="835"/>
      <c r="M3" s="835"/>
      <c r="N3" s="612"/>
    </row>
    <row r="4" spans="1:16" ht="14">
      <c r="A4" s="837" t="s">
        <v>10</v>
      </c>
      <c r="B4" s="837"/>
      <c r="C4" s="837"/>
      <c r="D4" s="837"/>
      <c r="E4" s="837"/>
      <c r="F4" s="837"/>
      <c r="G4" s="837"/>
      <c r="H4" s="837"/>
      <c r="I4" s="837"/>
      <c r="J4" s="837"/>
      <c r="K4" s="837"/>
      <c r="L4" s="837"/>
      <c r="M4" s="837"/>
      <c r="N4" s="837"/>
      <c r="O4" s="837"/>
      <c r="P4" s="837"/>
    </row>
    <row r="5" spans="1:16">
      <c r="D5" s="836" t="s">
        <v>11</v>
      </c>
      <c r="E5" s="836"/>
      <c r="F5" s="836"/>
      <c r="G5" s="836"/>
      <c r="H5" s="836"/>
      <c r="I5" s="836"/>
      <c r="J5" s="836"/>
      <c r="K5" s="836"/>
      <c r="L5" s="836"/>
      <c r="M5" s="836"/>
      <c r="N5" s="836"/>
      <c r="O5" s="836"/>
      <c r="P5" s="836"/>
    </row>
    <row r="6" spans="1:16">
      <c r="A6" t="s">
        <v>12</v>
      </c>
      <c r="B6" t="s">
        <v>13</v>
      </c>
      <c r="C6" t="s">
        <v>14</v>
      </c>
      <c r="D6">
        <v>2000</v>
      </c>
      <c r="E6">
        <v>2001</v>
      </c>
      <c r="F6">
        <v>2002</v>
      </c>
      <c r="G6">
        <v>2003</v>
      </c>
      <c r="H6">
        <v>2004</v>
      </c>
      <c r="I6">
        <v>2005</v>
      </c>
      <c r="J6">
        <v>2006</v>
      </c>
      <c r="K6">
        <v>2007</v>
      </c>
      <c r="L6">
        <v>2008</v>
      </c>
      <c r="M6">
        <v>2009</v>
      </c>
      <c r="N6" t="s">
        <v>15</v>
      </c>
      <c r="O6">
        <v>2010</v>
      </c>
      <c r="P6">
        <v>2011</v>
      </c>
    </row>
    <row r="7" spans="1:16" s="111" customFormat="1">
      <c r="A7" s="111" t="s">
        <v>16</v>
      </c>
      <c r="B7" s="111" t="s">
        <v>17</v>
      </c>
      <c r="C7" s="111">
        <v>2431</v>
      </c>
      <c r="D7" s="111">
        <v>76</v>
      </c>
      <c r="E7" s="111">
        <v>88</v>
      </c>
      <c r="F7" s="111">
        <v>25</v>
      </c>
      <c r="G7" s="111">
        <v>24</v>
      </c>
      <c r="H7" s="111">
        <v>6</v>
      </c>
      <c r="I7" s="111">
        <v>18</v>
      </c>
      <c r="J7" s="111">
        <v>6</v>
      </c>
      <c r="K7" s="111">
        <v>8</v>
      </c>
      <c r="L7" s="111">
        <v>3</v>
      </c>
      <c r="M7" s="111">
        <v>3</v>
      </c>
      <c r="N7" s="230">
        <v>2788</v>
      </c>
      <c r="O7" s="111">
        <v>6755</v>
      </c>
      <c r="P7" s="111">
        <v>6741</v>
      </c>
    </row>
    <row r="8" spans="1:16" s="111" customFormat="1">
      <c r="A8" s="111" t="s">
        <v>18</v>
      </c>
      <c r="B8" s="111" t="s">
        <v>17</v>
      </c>
      <c r="C8" s="111">
        <v>1622</v>
      </c>
      <c r="D8" s="111">
        <v>42</v>
      </c>
      <c r="E8" s="111">
        <v>32</v>
      </c>
      <c r="F8" s="111">
        <v>29</v>
      </c>
      <c r="G8" s="111">
        <v>44</v>
      </c>
      <c r="H8" s="111">
        <v>44</v>
      </c>
      <c r="I8" s="111">
        <v>0</v>
      </c>
      <c r="J8" s="111">
        <v>11</v>
      </c>
      <c r="K8" s="111">
        <v>10</v>
      </c>
      <c r="L8" s="111">
        <v>6</v>
      </c>
      <c r="M8" s="111">
        <v>5</v>
      </c>
      <c r="N8" s="230">
        <v>1814</v>
      </c>
      <c r="O8" s="111">
        <v>4956</v>
      </c>
      <c r="P8" s="111">
        <v>4974</v>
      </c>
    </row>
    <row r="9" spans="1:16" s="111" customFormat="1">
      <c r="A9" s="111" t="s">
        <v>19</v>
      </c>
      <c r="B9" s="111" t="s">
        <v>17</v>
      </c>
      <c r="C9" s="111">
        <v>920</v>
      </c>
      <c r="D9" s="111">
        <v>61</v>
      </c>
      <c r="E9" s="111">
        <v>88</v>
      </c>
      <c r="F9" s="111">
        <v>69</v>
      </c>
      <c r="G9" s="111">
        <v>44</v>
      </c>
      <c r="H9" s="111">
        <v>39</v>
      </c>
      <c r="I9" s="111">
        <v>17</v>
      </c>
      <c r="J9" s="111">
        <v>29</v>
      </c>
      <c r="K9" s="111">
        <v>13</v>
      </c>
      <c r="L9" s="111">
        <v>14</v>
      </c>
      <c r="M9" s="111">
        <v>18</v>
      </c>
      <c r="N9" s="230">
        <v>1350</v>
      </c>
      <c r="O9" s="111">
        <v>4489</v>
      </c>
      <c r="P9" s="111">
        <v>4497</v>
      </c>
    </row>
    <row r="10" spans="1:16" s="111" customFormat="1">
      <c r="A10" s="111" t="s">
        <v>20</v>
      </c>
      <c r="B10" s="111" t="s">
        <v>17</v>
      </c>
      <c r="C10" s="111">
        <v>1384</v>
      </c>
      <c r="D10" s="111">
        <v>33</v>
      </c>
      <c r="E10" s="111">
        <v>33</v>
      </c>
      <c r="F10" s="111">
        <v>7</v>
      </c>
      <c r="G10" s="111">
        <v>12</v>
      </c>
      <c r="H10" s="111">
        <v>7</v>
      </c>
      <c r="I10" s="111">
        <v>13</v>
      </c>
      <c r="J10" s="111">
        <v>18</v>
      </c>
      <c r="K10" s="111">
        <v>5</v>
      </c>
      <c r="L10" s="111">
        <v>7</v>
      </c>
      <c r="M10" s="111">
        <v>-1</v>
      </c>
      <c r="N10" s="230">
        <v>1494</v>
      </c>
      <c r="O10" s="111">
        <v>3911</v>
      </c>
      <c r="P10" s="111">
        <v>3913</v>
      </c>
    </row>
    <row r="11" spans="1:16" s="111" customFormat="1">
      <c r="A11" s="111" t="s">
        <v>21</v>
      </c>
      <c r="B11" s="111" t="s">
        <v>17</v>
      </c>
      <c r="C11" s="111">
        <v>1247</v>
      </c>
      <c r="D11" s="111">
        <v>91</v>
      </c>
      <c r="E11" s="111">
        <v>79</v>
      </c>
      <c r="F11" s="111">
        <v>47</v>
      </c>
      <c r="G11" s="111">
        <v>29</v>
      </c>
      <c r="H11" s="111">
        <v>34</v>
      </c>
      <c r="I11" s="111">
        <v>10</v>
      </c>
      <c r="J11" s="111">
        <v>18</v>
      </c>
      <c r="K11" s="111">
        <v>8</v>
      </c>
      <c r="L11" s="111">
        <v>5</v>
      </c>
      <c r="M11" s="111">
        <v>5</v>
      </c>
      <c r="N11" s="230">
        <v>1596</v>
      </c>
      <c r="O11" s="111">
        <v>4771</v>
      </c>
      <c r="P11" s="111">
        <v>4762</v>
      </c>
    </row>
    <row r="12" spans="1:16" s="111" customFormat="1">
      <c r="A12" s="111" t="s">
        <v>22</v>
      </c>
      <c r="B12" s="111" t="s">
        <v>17</v>
      </c>
      <c r="C12" s="111">
        <v>1479</v>
      </c>
      <c r="D12" s="111">
        <v>25</v>
      </c>
      <c r="E12" s="111">
        <v>31</v>
      </c>
      <c r="F12" s="111">
        <v>53</v>
      </c>
      <c r="G12" s="111">
        <v>33</v>
      </c>
      <c r="H12" s="111">
        <v>41</v>
      </c>
      <c r="I12" s="111">
        <v>4</v>
      </c>
      <c r="J12" s="111">
        <v>5</v>
      </c>
      <c r="K12" s="111">
        <v>16</v>
      </c>
      <c r="L12" s="111">
        <v>0</v>
      </c>
      <c r="M12" s="111">
        <v>9</v>
      </c>
      <c r="N12" s="230">
        <v>1684</v>
      </c>
      <c r="O12" s="111">
        <v>4389</v>
      </c>
      <c r="P12" s="111">
        <v>4424</v>
      </c>
    </row>
    <row r="13" spans="1:16" s="111" customFormat="1">
      <c r="A13" s="111" t="s">
        <v>23</v>
      </c>
      <c r="B13" s="111" t="s">
        <v>17</v>
      </c>
      <c r="C13" s="111">
        <v>1406</v>
      </c>
      <c r="D13" s="111">
        <v>81</v>
      </c>
      <c r="E13" s="111">
        <v>58</v>
      </c>
      <c r="F13" s="111">
        <v>30</v>
      </c>
      <c r="G13" s="111">
        <v>18</v>
      </c>
      <c r="H13" s="111">
        <v>51</v>
      </c>
      <c r="I13" s="111">
        <v>43</v>
      </c>
      <c r="J13" s="111">
        <v>28</v>
      </c>
      <c r="K13" s="111">
        <v>19</v>
      </c>
      <c r="L13" s="111">
        <v>11</v>
      </c>
      <c r="M13" s="111">
        <v>9</v>
      </c>
      <c r="N13" s="230">
        <v>1743</v>
      </c>
      <c r="O13" s="111">
        <v>4282</v>
      </c>
      <c r="P13" s="111">
        <v>4308</v>
      </c>
    </row>
    <row r="14" spans="1:16" s="111" customFormat="1">
      <c r="A14" s="111" t="s">
        <v>24</v>
      </c>
      <c r="B14" s="111" t="s">
        <v>17</v>
      </c>
      <c r="C14" s="111">
        <v>12735</v>
      </c>
      <c r="D14" s="111">
        <v>105</v>
      </c>
      <c r="E14" s="111">
        <v>45</v>
      </c>
      <c r="F14" s="111">
        <v>55</v>
      </c>
      <c r="G14" s="111">
        <v>66</v>
      </c>
      <c r="H14" s="111">
        <v>91</v>
      </c>
      <c r="I14" s="111">
        <v>77</v>
      </c>
      <c r="J14" s="111">
        <v>65</v>
      </c>
      <c r="K14" s="111">
        <v>33</v>
      </c>
      <c r="L14" s="111">
        <v>68</v>
      </c>
      <c r="M14" s="111">
        <v>7</v>
      </c>
      <c r="N14" s="230">
        <v>13277</v>
      </c>
      <c r="O14" s="111">
        <v>33129</v>
      </c>
      <c r="P14" s="111">
        <v>33008</v>
      </c>
    </row>
    <row r="15" spans="1:16" s="111" customFormat="1">
      <c r="A15" s="111" t="s">
        <v>25</v>
      </c>
      <c r="B15" s="111" t="s">
        <v>17</v>
      </c>
      <c r="C15" s="111">
        <v>648</v>
      </c>
      <c r="D15" s="111">
        <v>12</v>
      </c>
      <c r="E15" s="111">
        <v>13</v>
      </c>
      <c r="F15" s="111">
        <v>36</v>
      </c>
      <c r="G15" s="111">
        <v>34</v>
      </c>
      <c r="H15" s="111">
        <v>52</v>
      </c>
      <c r="I15" s="111">
        <v>36</v>
      </c>
      <c r="J15" s="111">
        <v>22</v>
      </c>
      <c r="K15" s="111">
        <v>18</v>
      </c>
      <c r="L15" s="111">
        <v>7</v>
      </c>
      <c r="M15" s="111">
        <v>5</v>
      </c>
      <c r="N15" s="230">
        <v>907</v>
      </c>
      <c r="O15" s="111">
        <v>2358</v>
      </c>
      <c r="P15" s="111">
        <v>2363</v>
      </c>
    </row>
    <row r="16" spans="1:16" s="111" customFormat="1">
      <c r="A16" s="111" t="s">
        <v>26</v>
      </c>
      <c r="B16" s="111" t="s">
        <v>17</v>
      </c>
      <c r="C16" s="111">
        <v>2215</v>
      </c>
      <c r="D16" s="111">
        <v>99</v>
      </c>
      <c r="E16" s="111">
        <v>16</v>
      </c>
      <c r="F16" s="111">
        <v>40</v>
      </c>
      <c r="G16" s="111">
        <v>26</v>
      </c>
      <c r="H16" s="111">
        <v>43</v>
      </c>
      <c r="I16" s="111">
        <v>60</v>
      </c>
      <c r="J16" s="111">
        <v>26</v>
      </c>
      <c r="K16" s="111">
        <v>40</v>
      </c>
      <c r="L16" s="111">
        <v>61</v>
      </c>
      <c r="M16" s="111">
        <v>45</v>
      </c>
      <c r="N16" s="230">
        <v>2723</v>
      </c>
      <c r="O16" s="111">
        <v>6415</v>
      </c>
      <c r="P16" s="111">
        <v>5601</v>
      </c>
    </row>
    <row r="17" spans="1:16" s="111" customFormat="1">
      <c r="A17" s="111" t="s">
        <v>27</v>
      </c>
      <c r="B17" s="111" t="s">
        <v>17</v>
      </c>
      <c r="C17" s="111">
        <v>6107</v>
      </c>
      <c r="D17" s="111">
        <v>40</v>
      </c>
      <c r="E17" s="111">
        <v>26</v>
      </c>
      <c r="F17" s="111">
        <v>102</v>
      </c>
      <c r="G17" s="111">
        <v>73</v>
      </c>
      <c r="H17" s="111">
        <v>72</v>
      </c>
      <c r="I17" s="111">
        <v>83</v>
      </c>
      <c r="J17" s="111">
        <v>60</v>
      </c>
      <c r="K17" s="111">
        <v>55</v>
      </c>
      <c r="L17" s="111">
        <v>126</v>
      </c>
      <c r="M17" s="111">
        <v>7</v>
      </c>
      <c r="N17" s="230">
        <v>6496</v>
      </c>
      <c r="O17" s="111">
        <v>14314</v>
      </c>
      <c r="P17" s="111">
        <v>14354</v>
      </c>
    </row>
    <row r="18" spans="1:16" s="111" customFormat="1">
      <c r="A18" s="111" t="s">
        <v>28</v>
      </c>
      <c r="B18" s="111" t="s">
        <v>17</v>
      </c>
      <c r="C18" s="111">
        <v>1201</v>
      </c>
      <c r="D18" s="111">
        <v>61</v>
      </c>
      <c r="E18" s="111">
        <v>26</v>
      </c>
      <c r="F18" s="111">
        <v>30</v>
      </c>
      <c r="G18" s="111">
        <v>54</v>
      </c>
      <c r="H18" s="111">
        <v>52</v>
      </c>
      <c r="I18" s="111">
        <v>55</v>
      </c>
      <c r="J18" s="111">
        <v>10</v>
      </c>
      <c r="K18" s="111">
        <v>18</v>
      </c>
      <c r="L18" s="111">
        <v>11</v>
      </c>
      <c r="M18" s="111">
        <v>8</v>
      </c>
      <c r="N18" s="230">
        <v>1573</v>
      </c>
      <c r="O18" s="111">
        <v>4285</v>
      </c>
      <c r="P18" s="111">
        <v>4316</v>
      </c>
    </row>
    <row r="19" spans="1:16" s="111" customFormat="1">
      <c r="A19" s="111" t="s">
        <v>29</v>
      </c>
      <c r="B19" s="111" t="s">
        <v>17</v>
      </c>
      <c r="C19" s="111">
        <v>1244</v>
      </c>
      <c r="D19" s="111">
        <v>28</v>
      </c>
      <c r="E19" s="111">
        <v>18</v>
      </c>
      <c r="F19" s="111">
        <v>22</v>
      </c>
      <c r="G19" s="111">
        <v>15</v>
      </c>
      <c r="H19" s="111">
        <v>8</v>
      </c>
      <c r="I19" s="111">
        <v>15</v>
      </c>
      <c r="J19" s="111">
        <v>14</v>
      </c>
      <c r="K19" s="111">
        <v>17</v>
      </c>
      <c r="L19" s="111">
        <v>12</v>
      </c>
      <c r="M19" s="111">
        <v>15</v>
      </c>
      <c r="N19" s="230">
        <v>1443</v>
      </c>
      <c r="O19" s="111">
        <v>3551</v>
      </c>
      <c r="P19" s="111">
        <v>3586</v>
      </c>
    </row>
    <row r="20" spans="1:16" s="111" customFormat="1">
      <c r="A20" s="111" t="s">
        <v>30</v>
      </c>
      <c r="B20" s="111" t="s">
        <v>17</v>
      </c>
      <c r="C20" s="111">
        <v>3276</v>
      </c>
      <c r="D20" s="111">
        <v>30</v>
      </c>
      <c r="E20" s="111">
        <v>14</v>
      </c>
      <c r="F20" s="111">
        <v>43</v>
      </c>
      <c r="G20" s="111">
        <v>71</v>
      </c>
      <c r="H20" s="111">
        <v>34</v>
      </c>
      <c r="I20" s="111">
        <v>92</v>
      </c>
      <c r="J20" s="111">
        <v>66</v>
      </c>
      <c r="K20" s="111">
        <v>35</v>
      </c>
      <c r="L20" s="111">
        <v>20</v>
      </c>
      <c r="M20" s="111">
        <v>37</v>
      </c>
      <c r="N20" s="230">
        <v>3727</v>
      </c>
      <c r="O20" s="111">
        <v>8528</v>
      </c>
      <c r="P20" s="111">
        <v>8526</v>
      </c>
    </row>
    <row r="21" spans="1:16" s="111" customFormat="1">
      <c r="A21" s="111" t="s">
        <v>31</v>
      </c>
      <c r="B21" s="111" t="s">
        <v>17</v>
      </c>
      <c r="C21" s="111">
        <v>9349</v>
      </c>
      <c r="D21" s="111">
        <v>52</v>
      </c>
      <c r="E21" s="111">
        <v>43</v>
      </c>
      <c r="F21" s="111">
        <v>122</v>
      </c>
      <c r="G21" s="111">
        <v>106</v>
      </c>
      <c r="H21" s="111">
        <v>108</v>
      </c>
      <c r="I21" s="111">
        <v>54</v>
      </c>
      <c r="J21" s="111">
        <v>36</v>
      </c>
      <c r="K21" s="111">
        <v>3</v>
      </c>
      <c r="L21" s="111">
        <v>22</v>
      </c>
      <c r="M21" s="111">
        <v>16</v>
      </c>
      <c r="N21" s="230">
        <v>9921</v>
      </c>
      <c r="O21" s="111">
        <v>14985</v>
      </c>
      <c r="P21" s="111">
        <v>14868</v>
      </c>
    </row>
    <row r="22" spans="1:16" s="111" customFormat="1">
      <c r="A22" s="111" t="s">
        <v>32</v>
      </c>
      <c r="B22" s="111" t="s">
        <v>17</v>
      </c>
      <c r="C22" s="111">
        <v>729</v>
      </c>
      <c r="D22" s="111">
        <v>13</v>
      </c>
      <c r="E22" s="111">
        <v>11</v>
      </c>
      <c r="F22" s="111">
        <v>18</v>
      </c>
      <c r="G22" s="111">
        <v>11</v>
      </c>
      <c r="H22" s="111">
        <v>18</v>
      </c>
      <c r="I22" s="111">
        <v>16</v>
      </c>
      <c r="J22" s="111">
        <v>23</v>
      </c>
      <c r="K22" s="111">
        <v>8</v>
      </c>
      <c r="L22" s="111">
        <v>5</v>
      </c>
      <c r="M22" s="111">
        <v>3</v>
      </c>
      <c r="N22" s="230">
        <v>900</v>
      </c>
      <c r="O22" s="111">
        <v>2237</v>
      </c>
      <c r="P22" s="111">
        <v>2235</v>
      </c>
    </row>
    <row r="23" spans="1:16" s="111" customFormat="1">
      <c r="A23" s="111" t="s">
        <v>33</v>
      </c>
      <c r="B23" s="111" t="s">
        <v>34</v>
      </c>
      <c r="C23" s="111">
        <v>8165</v>
      </c>
      <c r="D23" s="111">
        <v>48</v>
      </c>
      <c r="E23" s="111">
        <v>118</v>
      </c>
      <c r="F23" s="111">
        <v>214</v>
      </c>
      <c r="G23" s="111">
        <v>177</v>
      </c>
      <c r="H23" s="111">
        <v>140</v>
      </c>
      <c r="I23" s="111">
        <v>126</v>
      </c>
      <c r="J23" s="111">
        <v>108</v>
      </c>
      <c r="K23" s="111">
        <v>53</v>
      </c>
      <c r="L23" s="111">
        <v>30</v>
      </c>
      <c r="M23" s="111">
        <v>16</v>
      </c>
      <c r="N23" s="230">
        <v>9212</v>
      </c>
      <c r="O23" s="111">
        <v>24481</v>
      </c>
      <c r="P23" s="111">
        <v>24514</v>
      </c>
    </row>
    <row r="24" spans="1:16" s="111" customFormat="1">
      <c r="A24" s="111" t="s">
        <v>35</v>
      </c>
      <c r="B24" s="111" t="s">
        <v>17</v>
      </c>
      <c r="C24" s="111">
        <v>672</v>
      </c>
      <c r="D24" s="111">
        <v>12</v>
      </c>
      <c r="E24" s="111">
        <v>22</v>
      </c>
      <c r="F24" s="111">
        <v>10</v>
      </c>
      <c r="G24" s="111">
        <v>20</v>
      </c>
      <c r="H24" s="111">
        <v>10</v>
      </c>
      <c r="I24" s="111">
        <v>15</v>
      </c>
      <c r="J24" s="111">
        <v>8</v>
      </c>
      <c r="K24" s="111">
        <v>8</v>
      </c>
      <c r="L24" s="111">
        <v>3</v>
      </c>
      <c r="M24" s="111">
        <v>0</v>
      </c>
      <c r="N24" s="230">
        <v>806</v>
      </c>
      <c r="O24" s="111">
        <v>2125</v>
      </c>
      <c r="P24" s="111">
        <v>2121</v>
      </c>
    </row>
    <row r="25" spans="1:16" s="111" customFormat="1">
      <c r="A25" s="111" t="s">
        <v>36</v>
      </c>
      <c r="B25" s="111" t="s">
        <v>17</v>
      </c>
      <c r="C25" s="111">
        <v>2265</v>
      </c>
      <c r="D25" s="111">
        <v>85</v>
      </c>
      <c r="E25" s="111">
        <v>7</v>
      </c>
      <c r="F25" s="111">
        <v>18</v>
      </c>
      <c r="G25" s="111">
        <v>40</v>
      </c>
      <c r="H25" s="111">
        <v>24</v>
      </c>
      <c r="I25" s="111">
        <v>26</v>
      </c>
      <c r="J25" s="111">
        <v>20</v>
      </c>
      <c r="K25" s="111">
        <v>3</v>
      </c>
      <c r="L25" s="111">
        <v>9</v>
      </c>
      <c r="M25" s="111">
        <v>7</v>
      </c>
      <c r="N25" s="230">
        <v>2480</v>
      </c>
      <c r="O25" s="111">
        <v>6028</v>
      </c>
      <c r="P25" s="111">
        <v>6010</v>
      </c>
    </row>
    <row r="26" spans="1:16" s="111" customFormat="1">
      <c r="A26" s="111" t="s">
        <v>37</v>
      </c>
      <c r="B26" s="111" t="s">
        <v>34</v>
      </c>
      <c r="C26" s="111">
        <v>2389</v>
      </c>
      <c r="D26" s="111">
        <v>71</v>
      </c>
      <c r="E26" s="111">
        <v>17</v>
      </c>
      <c r="F26" s="111">
        <v>64</v>
      </c>
      <c r="G26" s="111">
        <v>66</v>
      </c>
      <c r="H26" s="111">
        <v>66</v>
      </c>
      <c r="I26" s="111">
        <v>125</v>
      </c>
      <c r="J26" s="111">
        <v>47</v>
      </c>
      <c r="K26" s="111">
        <v>48</v>
      </c>
      <c r="L26" s="111">
        <v>13</v>
      </c>
      <c r="M26" s="111">
        <v>35</v>
      </c>
      <c r="N26" s="230">
        <v>2912</v>
      </c>
      <c r="O26" s="111">
        <v>8276</v>
      </c>
      <c r="P26" s="111">
        <v>8275</v>
      </c>
    </row>
    <row r="27" spans="1:16" s="111" customFormat="1">
      <c r="A27" s="111" t="s">
        <v>38</v>
      </c>
      <c r="B27" s="111" t="s">
        <v>17</v>
      </c>
      <c r="C27" s="111">
        <v>7718</v>
      </c>
      <c r="D27" s="111">
        <v>146</v>
      </c>
      <c r="E27" s="111">
        <v>108</v>
      </c>
      <c r="F27" s="111">
        <v>40</v>
      </c>
      <c r="G27" s="111">
        <v>133</v>
      </c>
      <c r="H27" s="111">
        <v>175</v>
      </c>
      <c r="I27" s="111">
        <v>85</v>
      </c>
      <c r="J27" s="111">
        <v>91</v>
      </c>
      <c r="K27" s="111">
        <v>48</v>
      </c>
      <c r="L27" s="111">
        <v>33</v>
      </c>
      <c r="M27" s="111">
        <v>22</v>
      </c>
      <c r="N27" s="230">
        <v>8771</v>
      </c>
      <c r="O27" s="111">
        <v>24144</v>
      </c>
      <c r="P27" s="111">
        <v>24132</v>
      </c>
    </row>
    <row r="28" spans="1:16" s="111" customFormat="1">
      <c r="A28" s="111" t="s">
        <v>39</v>
      </c>
      <c r="B28" s="111" t="s">
        <v>34</v>
      </c>
      <c r="C28" s="111">
        <v>8959</v>
      </c>
      <c r="D28" s="111">
        <v>185</v>
      </c>
      <c r="E28" s="111">
        <v>239</v>
      </c>
      <c r="F28" s="111">
        <v>72</v>
      </c>
      <c r="G28" s="111">
        <v>97</v>
      </c>
      <c r="H28" s="111">
        <v>97</v>
      </c>
      <c r="I28" s="111">
        <v>54</v>
      </c>
      <c r="J28" s="111">
        <v>83</v>
      </c>
      <c r="K28" s="111">
        <v>17</v>
      </c>
      <c r="L28" s="111">
        <v>28</v>
      </c>
      <c r="M28" s="111">
        <v>35</v>
      </c>
      <c r="N28" s="230">
        <v>9818</v>
      </c>
      <c r="O28" s="111">
        <v>25508</v>
      </c>
      <c r="P28" s="111">
        <v>25454</v>
      </c>
    </row>
    <row r="29" spans="1:16" s="111" customFormat="1">
      <c r="A29" s="111" t="s">
        <v>40</v>
      </c>
      <c r="B29" s="111" t="s">
        <v>34</v>
      </c>
      <c r="C29" s="111">
        <v>35387</v>
      </c>
      <c r="D29" s="111">
        <v>195</v>
      </c>
      <c r="E29" s="111">
        <v>155</v>
      </c>
      <c r="F29" s="111">
        <v>114</v>
      </c>
      <c r="G29" s="111">
        <v>338</v>
      </c>
      <c r="H29" s="111">
        <v>173</v>
      </c>
      <c r="I29" s="111">
        <v>225</v>
      </c>
      <c r="J29" s="111">
        <v>148</v>
      </c>
      <c r="K29" s="111">
        <v>282</v>
      </c>
      <c r="L29" s="111">
        <v>195</v>
      </c>
      <c r="M29" s="111">
        <v>190</v>
      </c>
      <c r="N29" s="230">
        <v>37168</v>
      </c>
      <c r="O29" s="111">
        <v>86543</v>
      </c>
      <c r="P29" s="111">
        <v>86366</v>
      </c>
    </row>
    <row r="30" spans="1:16" s="111" customFormat="1">
      <c r="A30" s="111" t="s">
        <v>41</v>
      </c>
      <c r="B30" s="111" t="s">
        <v>17</v>
      </c>
      <c r="C30" s="111">
        <v>488</v>
      </c>
      <c r="D30" s="111">
        <v>3</v>
      </c>
      <c r="E30" s="111">
        <v>2</v>
      </c>
      <c r="F30" s="111">
        <v>5</v>
      </c>
      <c r="G30" s="111">
        <v>12</v>
      </c>
      <c r="H30" s="111">
        <v>1</v>
      </c>
      <c r="I30" s="111">
        <v>1</v>
      </c>
      <c r="J30" s="111">
        <v>4</v>
      </c>
      <c r="K30" s="111">
        <v>2</v>
      </c>
      <c r="L30" s="111">
        <v>1</v>
      </c>
      <c r="M30" s="111">
        <v>2</v>
      </c>
      <c r="N30" s="230">
        <v>537</v>
      </c>
      <c r="O30" s="111">
        <v>969</v>
      </c>
      <c r="P30" s="111">
        <v>967</v>
      </c>
    </row>
    <row r="31" spans="1:16" s="111" customFormat="1">
      <c r="A31" s="111" t="s">
        <v>42</v>
      </c>
      <c r="B31" s="111" t="s">
        <v>17</v>
      </c>
      <c r="C31" s="111">
        <v>532</v>
      </c>
      <c r="D31" s="111">
        <v>8</v>
      </c>
      <c r="E31" s="111">
        <v>8</v>
      </c>
      <c r="F31" s="111">
        <v>10</v>
      </c>
      <c r="G31" s="111">
        <v>8</v>
      </c>
      <c r="H31" s="111">
        <v>2</v>
      </c>
      <c r="I31" s="111">
        <v>8</v>
      </c>
      <c r="J31" s="111">
        <v>11</v>
      </c>
      <c r="K31" s="111">
        <v>7</v>
      </c>
      <c r="L31" s="111">
        <v>3</v>
      </c>
      <c r="M31" s="111">
        <v>3</v>
      </c>
      <c r="N31" s="230">
        <v>591</v>
      </c>
      <c r="O31" s="111">
        <v>1681</v>
      </c>
      <c r="P31" s="111">
        <v>1678</v>
      </c>
    </row>
    <row r="32" spans="1:16" s="111" customFormat="1">
      <c r="A32" s="111" t="s">
        <v>43</v>
      </c>
      <c r="B32" s="111" t="s">
        <v>17</v>
      </c>
      <c r="C32" s="111">
        <v>305</v>
      </c>
      <c r="D32" s="111">
        <v>4</v>
      </c>
      <c r="E32" s="111">
        <v>3</v>
      </c>
      <c r="F32" s="111">
        <v>0</v>
      </c>
      <c r="G32" s="111">
        <v>1</v>
      </c>
      <c r="H32" s="111">
        <v>7</v>
      </c>
      <c r="I32" s="111">
        <v>1</v>
      </c>
      <c r="J32" s="111">
        <v>0</v>
      </c>
      <c r="K32" s="111">
        <v>2</v>
      </c>
      <c r="L32" s="111">
        <v>1</v>
      </c>
      <c r="M32" s="111">
        <v>-1</v>
      </c>
      <c r="N32" s="230">
        <v>322</v>
      </c>
      <c r="O32" s="111">
        <v>753</v>
      </c>
      <c r="P32" s="111">
        <v>753</v>
      </c>
    </row>
    <row r="33" spans="1:16" s="111" customFormat="1">
      <c r="A33" s="111" t="s">
        <v>44</v>
      </c>
      <c r="B33" s="111" t="s">
        <v>17</v>
      </c>
      <c r="C33" s="111">
        <v>3457</v>
      </c>
      <c r="D33" s="111">
        <v>81</v>
      </c>
      <c r="E33" s="111">
        <v>117</v>
      </c>
      <c r="F33" s="111">
        <v>130</v>
      </c>
      <c r="G33" s="111">
        <v>179</v>
      </c>
      <c r="H33" s="111">
        <v>112</v>
      </c>
      <c r="I33" s="111">
        <v>86</v>
      </c>
      <c r="J33" s="111">
        <v>19</v>
      </c>
      <c r="K33" s="111">
        <v>0</v>
      </c>
      <c r="L33" s="111">
        <v>6</v>
      </c>
      <c r="M33" s="111">
        <v>2</v>
      </c>
      <c r="N33" s="230">
        <v>4139</v>
      </c>
      <c r="O33" s="111">
        <v>8941</v>
      </c>
      <c r="P33" s="111">
        <v>8950</v>
      </c>
    </row>
    <row r="34" spans="1:16" s="111" customFormat="1">
      <c r="A34" s="111" t="s">
        <v>45</v>
      </c>
      <c r="B34" s="111" t="s">
        <v>17</v>
      </c>
      <c r="C34" s="111">
        <v>1552</v>
      </c>
      <c r="D34" s="111">
        <v>52</v>
      </c>
      <c r="E34" s="111">
        <v>11</v>
      </c>
      <c r="F34" s="111">
        <v>8</v>
      </c>
      <c r="G34" s="111">
        <v>7</v>
      </c>
      <c r="H34" s="111">
        <v>10</v>
      </c>
      <c r="I34" s="111">
        <v>40</v>
      </c>
      <c r="J34" s="111">
        <v>11</v>
      </c>
      <c r="K34" s="111">
        <v>14</v>
      </c>
      <c r="L34" s="111">
        <v>16</v>
      </c>
      <c r="M34" s="111">
        <v>10</v>
      </c>
      <c r="N34" s="230">
        <v>1751</v>
      </c>
      <c r="O34" s="111">
        <v>4606</v>
      </c>
      <c r="P34" s="111">
        <v>4661</v>
      </c>
    </row>
    <row r="35" spans="1:16" s="111" customFormat="1">
      <c r="A35" s="111" t="s">
        <v>46</v>
      </c>
      <c r="B35" s="111" t="s">
        <v>17</v>
      </c>
      <c r="C35" s="111">
        <v>1782</v>
      </c>
      <c r="D35" s="111">
        <v>57</v>
      </c>
      <c r="E35" s="111">
        <v>20</v>
      </c>
      <c r="F35" s="111">
        <v>17</v>
      </c>
      <c r="G35" s="111">
        <v>13</v>
      </c>
      <c r="H35" s="111">
        <v>15</v>
      </c>
      <c r="I35" s="111">
        <v>5</v>
      </c>
      <c r="J35" s="111">
        <v>8</v>
      </c>
      <c r="K35" s="111">
        <v>13</v>
      </c>
      <c r="L35" s="111">
        <v>11</v>
      </c>
      <c r="M35" s="111">
        <v>12</v>
      </c>
      <c r="N35" s="230">
        <v>1914</v>
      </c>
      <c r="O35" s="111">
        <v>4303</v>
      </c>
      <c r="P35" s="111">
        <v>4324</v>
      </c>
    </row>
    <row r="36" spans="1:16" s="111" customFormat="1">
      <c r="A36" s="111" t="s">
        <v>47</v>
      </c>
      <c r="B36" s="111" t="s">
        <v>17</v>
      </c>
      <c r="C36" s="111">
        <v>1905</v>
      </c>
      <c r="D36" s="111">
        <v>28</v>
      </c>
      <c r="E36" s="111">
        <v>17</v>
      </c>
      <c r="F36" s="111">
        <v>31</v>
      </c>
      <c r="G36" s="111">
        <v>65</v>
      </c>
      <c r="H36" s="111">
        <v>70</v>
      </c>
      <c r="I36" s="111">
        <v>69</v>
      </c>
      <c r="J36" s="111">
        <v>29</v>
      </c>
      <c r="K36" s="111">
        <v>43</v>
      </c>
      <c r="L36" s="111">
        <v>9</v>
      </c>
      <c r="M36" s="111">
        <v>16</v>
      </c>
      <c r="N36" s="230">
        <v>2129</v>
      </c>
      <c r="O36" s="111">
        <v>4243</v>
      </c>
      <c r="P36" s="111">
        <v>4235</v>
      </c>
    </row>
    <row r="37" spans="1:16" s="111" customFormat="1">
      <c r="A37" s="111" t="s">
        <v>48</v>
      </c>
      <c r="B37" s="111" t="s">
        <v>17</v>
      </c>
      <c r="C37" s="111">
        <v>1592</v>
      </c>
      <c r="D37" s="111">
        <v>42</v>
      </c>
      <c r="E37" s="111">
        <v>41</v>
      </c>
      <c r="F37" s="111">
        <v>55</v>
      </c>
      <c r="G37" s="111">
        <v>74</v>
      </c>
      <c r="H37" s="111">
        <v>103</v>
      </c>
      <c r="I37" s="111">
        <v>51</v>
      </c>
      <c r="J37" s="111">
        <v>35</v>
      </c>
      <c r="K37" s="111">
        <v>28</v>
      </c>
      <c r="L37" s="111">
        <v>14</v>
      </c>
      <c r="M37" s="111">
        <v>20</v>
      </c>
      <c r="N37" s="230">
        <v>1986</v>
      </c>
      <c r="O37" s="111">
        <v>4788</v>
      </c>
      <c r="P37" s="111">
        <v>4813</v>
      </c>
    </row>
    <row r="38" spans="1:16" s="111" customFormat="1">
      <c r="A38" s="111" t="s">
        <v>49</v>
      </c>
      <c r="B38" s="111" t="s">
        <v>34</v>
      </c>
      <c r="C38" s="111">
        <v>3740</v>
      </c>
      <c r="D38" s="111">
        <v>112</v>
      </c>
      <c r="E38" s="111">
        <v>115</v>
      </c>
      <c r="F38" s="111">
        <v>158</v>
      </c>
      <c r="G38" s="111">
        <v>119</v>
      </c>
      <c r="H38" s="111">
        <v>83</v>
      </c>
      <c r="I38" s="111">
        <v>44</v>
      </c>
      <c r="J38" s="111">
        <v>40</v>
      </c>
      <c r="K38" s="111">
        <v>30</v>
      </c>
      <c r="L38" s="111">
        <v>32</v>
      </c>
      <c r="M38" s="111">
        <v>17</v>
      </c>
      <c r="N38" s="230">
        <v>4598</v>
      </c>
      <c r="O38" s="111">
        <v>12904</v>
      </c>
      <c r="P38" s="111">
        <v>12894</v>
      </c>
    </row>
    <row r="39" spans="1:16" s="111" customFormat="1">
      <c r="A39" s="111" t="s">
        <v>50</v>
      </c>
      <c r="B39" s="111" t="s">
        <v>17</v>
      </c>
      <c r="C39" s="111">
        <v>2927</v>
      </c>
      <c r="D39" s="111">
        <v>17</v>
      </c>
      <c r="E39" s="111">
        <v>16</v>
      </c>
      <c r="F39" s="111">
        <v>25</v>
      </c>
      <c r="G39" s="111">
        <v>5</v>
      </c>
      <c r="H39" s="111">
        <v>0</v>
      </c>
      <c r="I39" s="111">
        <v>6</v>
      </c>
      <c r="J39" s="111">
        <v>3</v>
      </c>
      <c r="K39" s="111">
        <v>1</v>
      </c>
      <c r="L39" s="111">
        <v>-1</v>
      </c>
      <c r="M39" s="111">
        <v>1</v>
      </c>
      <c r="N39" s="230">
        <v>3016</v>
      </c>
      <c r="O39" s="111">
        <v>7613</v>
      </c>
      <c r="P39" s="111">
        <v>7584</v>
      </c>
    </row>
    <row r="40" spans="1:16" s="111" customFormat="1">
      <c r="A40" s="111" t="s">
        <v>51</v>
      </c>
      <c r="B40" s="111" t="s">
        <v>17</v>
      </c>
      <c r="C40" s="111">
        <v>10186</v>
      </c>
      <c r="D40" s="111">
        <v>38</v>
      </c>
      <c r="E40" s="111">
        <v>30</v>
      </c>
      <c r="F40" s="111">
        <v>41</v>
      </c>
      <c r="G40" s="111">
        <v>68</v>
      </c>
      <c r="H40" s="111">
        <v>55</v>
      </c>
      <c r="I40" s="111">
        <v>77</v>
      </c>
      <c r="J40" s="111">
        <v>21</v>
      </c>
      <c r="K40" s="111">
        <v>32</v>
      </c>
      <c r="L40" s="111">
        <v>48</v>
      </c>
      <c r="M40" s="111">
        <v>4</v>
      </c>
      <c r="N40" s="230">
        <v>10625</v>
      </c>
      <c r="O40" s="111">
        <v>21245</v>
      </c>
      <c r="P40" s="111">
        <v>21206</v>
      </c>
    </row>
    <row r="41" spans="1:16" s="111" customFormat="1">
      <c r="A41" s="111" t="s">
        <v>52</v>
      </c>
      <c r="B41" s="111" t="s">
        <v>17</v>
      </c>
      <c r="C41" s="111">
        <v>3710</v>
      </c>
      <c r="D41" s="111">
        <v>81</v>
      </c>
      <c r="E41" s="111">
        <v>51</v>
      </c>
      <c r="F41" s="111">
        <v>74</v>
      </c>
      <c r="G41" s="111">
        <v>81</v>
      </c>
      <c r="H41" s="111">
        <v>141</v>
      </c>
      <c r="I41" s="111">
        <v>125</v>
      </c>
      <c r="J41" s="111">
        <v>42</v>
      </c>
      <c r="K41" s="111">
        <v>43</v>
      </c>
      <c r="L41" s="111">
        <v>37</v>
      </c>
      <c r="M41" s="111">
        <v>25</v>
      </c>
      <c r="N41" s="230">
        <v>4254</v>
      </c>
      <c r="O41" s="111">
        <v>10145</v>
      </c>
      <c r="P41" s="111">
        <v>10185</v>
      </c>
    </row>
    <row r="42" spans="1:16" s="111" customFormat="1">
      <c r="A42" s="111" t="s">
        <v>53</v>
      </c>
      <c r="B42" s="111" t="s">
        <v>17</v>
      </c>
      <c r="C42" s="111">
        <v>2645</v>
      </c>
      <c r="D42" s="111">
        <v>17</v>
      </c>
      <c r="E42" s="111">
        <v>8</v>
      </c>
      <c r="F42" s="111">
        <v>13</v>
      </c>
      <c r="G42" s="111">
        <v>6</v>
      </c>
      <c r="H42" s="111">
        <v>15</v>
      </c>
      <c r="I42" s="111">
        <v>11</v>
      </c>
      <c r="J42" s="111">
        <v>0</v>
      </c>
      <c r="K42" s="111">
        <v>-2</v>
      </c>
      <c r="L42" s="111">
        <v>4</v>
      </c>
      <c r="M42" s="111">
        <v>1</v>
      </c>
      <c r="N42" s="230">
        <v>2852</v>
      </c>
      <c r="O42" s="111">
        <v>5301</v>
      </c>
      <c r="P42" s="111">
        <v>5324</v>
      </c>
    </row>
    <row r="43" spans="1:16" s="111" customFormat="1">
      <c r="A43" s="111" t="s">
        <v>54</v>
      </c>
      <c r="B43" s="111" t="s">
        <v>17</v>
      </c>
      <c r="C43" s="111">
        <v>10866</v>
      </c>
      <c r="D43" s="111">
        <v>118</v>
      </c>
      <c r="E43" s="111">
        <v>136</v>
      </c>
      <c r="F43" s="111">
        <v>93</v>
      </c>
      <c r="G43" s="111">
        <v>424</v>
      </c>
      <c r="H43" s="111">
        <v>252</v>
      </c>
      <c r="I43" s="111">
        <v>121</v>
      </c>
      <c r="J43" s="111">
        <v>58</v>
      </c>
      <c r="K43" s="111">
        <v>26</v>
      </c>
      <c r="L43" s="111">
        <v>16</v>
      </c>
      <c r="M43" s="111">
        <v>35</v>
      </c>
      <c r="N43" s="230">
        <v>11810</v>
      </c>
      <c r="O43" s="111">
        <v>28793</v>
      </c>
      <c r="P43" s="111">
        <v>28702</v>
      </c>
    </row>
    <row r="44" spans="1:16" s="111" customFormat="1">
      <c r="A44" s="111" t="s">
        <v>55</v>
      </c>
      <c r="B44" s="111" t="s">
        <v>17</v>
      </c>
      <c r="C44" s="111">
        <v>1777</v>
      </c>
      <c r="D44" s="111">
        <v>17</v>
      </c>
      <c r="E44" s="111">
        <v>61</v>
      </c>
      <c r="F44" s="111">
        <v>70</v>
      </c>
      <c r="G44" s="111">
        <v>53</v>
      </c>
      <c r="H44" s="111">
        <v>73</v>
      </c>
      <c r="I44" s="111">
        <v>43</v>
      </c>
      <c r="J44" s="111">
        <v>29</v>
      </c>
      <c r="K44" s="111">
        <v>30</v>
      </c>
      <c r="L44" s="111">
        <v>11</v>
      </c>
      <c r="M44" s="111">
        <v>23</v>
      </c>
      <c r="N44" s="230">
        <v>2214</v>
      </c>
      <c r="O44" s="111">
        <v>5989</v>
      </c>
      <c r="P44" s="111">
        <v>6076</v>
      </c>
    </row>
    <row r="45" spans="1:16" s="111" customFormat="1">
      <c r="A45" s="111" t="s">
        <v>56</v>
      </c>
      <c r="B45" s="111" t="s">
        <v>17</v>
      </c>
      <c r="C45" s="111">
        <v>4066</v>
      </c>
      <c r="D45" s="111">
        <v>93</v>
      </c>
      <c r="E45" s="111">
        <v>88</v>
      </c>
      <c r="F45" s="111">
        <v>48</v>
      </c>
      <c r="G45" s="111">
        <v>27</v>
      </c>
      <c r="H45" s="111">
        <v>36</v>
      </c>
      <c r="I45" s="111">
        <v>95</v>
      </c>
      <c r="J45" s="111">
        <v>0</v>
      </c>
      <c r="K45" s="111">
        <v>16</v>
      </c>
      <c r="L45" s="111">
        <v>10</v>
      </c>
      <c r="M45" s="111">
        <v>22</v>
      </c>
      <c r="N45" s="230">
        <v>4544</v>
      </c>
      <c r="O45" s="111">
        <v>8698</v>
      </c>
      <c r="P45" s="111">
        <v>8697</v>
      </c>
    </row>
    <row r="46" spans="1:16" s="111" customFormat="1">
      <c r="A46" s="111" t="s">
        <v>57</v>
      </c>
      <c r="B46" s="111" t="s">
        <v>17</v>
      </c>
      <c r="C46" s="111">
        <v>308</v>
      </c>
      <c r="D46" s="111">
        <v>5</v>
      </c>
      <c r="E46" s="111">
        <v>4</v>
      </c>
      <c r="F46" s="111">
        <v>4</v>
      </c>
      <c r="G46" s="111">
        <v>2</v>
      </c>
      <c r="H46" s="111">
        <v>6</v>
      </c>
      <c r="I46" s="111">
        <v>3</v>
      </c>
      <c r="J46" s="111">
        <v>2</v>
      </c>
      <c r="K46" s="111">
        <v>3</v>
      </c>
      <c r="L46" s="111">
        <v>1</v>
      </c>
      <c r="M46" s="111">
        <v>0</v>
      </c>
      <c r="N46" s="230">
        <v>504</v>
      </c>
      <c r="O46" s="111">
        <v>814</v>
      </c>
      <c r="P46" s="111">
        <v>813</v>
      </c>
    </row>
    <row r="47" spans="1:16" s="111" customFormat="1">
      <c r="A47" s="111" t="s">
        <v>58</v>
      </c>
      <c r="B47" s="111" t="s">
        <v>17</v>
      </c>
      <c r="C47" s="111">
        <v>2371</v>
      </c>
      <c r="D47" s="111">
        <v>52</v>
      </c>
      <c r="E47" s="111">
        <v>39</v>
      </c>
      <c r="F47" s="111">
        <v>56</v>
      </c>
      <c r="G47" s="111">
        <v>79</v>
      </c>
      <c r="H47" s="111">
        <v>95</v>
      </c>
      <c r="I47" s="111">
        <v>50</v>
      </c>
      <c r="J47" s="111">
        <v>32</v>
      </c>
      <c r="K47" s="111">
        <v>32</v>
      </c>
      <c r="L47" s="111">
        <v>9</v>
      </c>
      <c r="M47" s="111">
        <v>2</v>
      </c>
      <c r="N47" s="230">
        <v>2864</v>
      </c>
      <c r="O47" s="111">
        <v>7259</v>
      </c>
      <c r="P47" s="111">
        <v>7245</v>
      </c>
    </row>
    <row r="48" spans="1:16" s="111" customFormat="1">
      <c r="A48" s="111" t="s">
        <v>59</v>
      </c>
      <c r="B48" s="111" t="s">
        <v>17</v>
      </c>
      <c r="C48" s="111">
        <v>3906</v>
      </c>
      <c r="D48" s="111">
        <v>259</v>
      </c>
      <c r="E48" s="111">
        <v>166</v>
      </c>
      <c r="F48" s="111">
        <v>103</v>
      </c>
      <c r="G48" s="111">
        <v>114</v>
      </c>
      <c r="H48" s="111">
        <v>117</v>
      </c>
      <c r="I48" s="111">
        <v>72</v>
      </c>
      <c r="J48" s="111">
        <v>84</v>
      </c>
      <c r="K48" s="111">
        <v>94</v>
      </c>
      <c r="L48" s="111">
        <v>50</v>
      </c>
      <c r="M48" s="111">
        <v>35</v>
      </c>
      <c r="N48" s="230">
        <v>5164</v>
      </c>
      <c r="O48" s="111">
        <v>13600</v>
      </c>
      <c r="P48" s="111">
        <v>13756</v>
      </c>
    </row>
    <row r="49" spans="1:16" s="111" customFormat="1">
      <c r="A49" s="112" t="s">
        <v>60</v>
      </c>
      <c r="B49" s="112"/>
      <c r="C49" s="112">
        <v>149961</v>
      </c>
      <c r="D49" s="112">
        <v>1868</v>
      </c>
      <c r="E49" s="112">
        <v>1768</v>
      </c>
      <c r="F49" s="112">
        <v>2429</v>
      </c>
      <c r="G49" s="112">
        <v>2206</v>
      </c>
      <c r="H49" s="112">
        <v>2142</v>
      </c>
      <c r="I49" s="112">
        <v>1790</v>
      </c>
      <c r="J49" s="112">
        <v>1358</v>
      </c>
      <c r="K49" s="112">
        <v>1048</v>
      </c>
      <c r="L49" s="112">
        <v>685</v>
      </c>
      <c r="M49" s="112">
        <v>486</v>
      </c>
      <c r="N49" s="231">
        <v>166053</v>
      </c>
      <c r="O49" s="112">
        <f>SUM(O23,O26,O28:O29,O38)</f>
        <v>157712</v>
      </c>
      <c r="P49" s="112">
        <f>SUM(P23,P26,P28:P29,P38)</f>
        <v>157503</v>
      </c>
    </row>
    <row r="50" spans="1:16" s="111" customFormat="1">
      <c r="A50" s="112" t="s">
        <v>61</v>
      </c>
      <c r="B50" s="112"/>
      <c r="C50" s="112">
        <f>SUM(C7:C22,C24:C25,C27,C30:C37,C39:C48)</f>
        <v>113023</v>
      </c>
      <c r="D50" s="112">
        <v>2064</v>
      </c>
      <c r="E50" s="112">
        <v>1576</v>
      </c>
      <c r="F50" s="112">
        <v>1579</v>
      </c>
      <c r="G50" s="112">
        <v>2071</v>
      </c>
      <c r="H50" s="112">
        <v>2019</v>
      </c>
      <c r="I50" s="112">
        <v>1583</v>
      </c>
      <c r="J50" s="112">
        <v>944</v>
      </c>
      <c r="K50" s="112">
        <v>733</v>
      </c>
      <c r="L50" s="112">
        <v>669</v>
      </c>
      <c r="M50" s="112">
        <v>432</v>
      </c>
      <c r="N50" s="231">
        <v>126709</v>
      </c>
      <c r="O50" s="112">
        <v>295123</v>
      </c>
      <c r="P50" s="112">
        <v>295608</v>
      </c>
    </row>
    <row r="51" spans="1:16" s="111" customFormat="1">
      <c r="A51" s="112" t="s">
        <v>62</v>
      </c>
      <c r="B51" s="112"/>
      <c r="C51" s="112">
        <v>546524</v>
      </c>
      <c r="D51" s="112">
        <v>7544</v>
      </c>
      <c r="E51" s="112">
        <v>7079</v>
      </c>
      <c r="F51" s="112">
        <v>8898</v>
      </c>
      <c r="G51" s="112">
        <v>9263</v>
      </c>
      <c r="H51" s="112">
        <v>9070</v>
      </c>
      <c r="I51" s="112">
        <v>7702</v>
      </c>
      <c r="J51" s="112">
        <v>5728</v>
      </c>
      <c r="K51" s="112">
        <v>4373</v>
      </c>
      <c r="L51" s="112">
        <v>3078</v>
      </c>
      <c r="M51" s="112">
        <v>2160</v>
      </c>
      <c r="N51" s="231">
        <v>614754</v>
      </c>
      <c r="O51" s="111">
        <v>1317208</v>
      </c>
      <c r="P51" s="111">
        <v>1318000</v>
      </c>
    </row>
    <row r="53" spans="1:16" ht="16">
      <c r="A53" s="56" t="s">
        <v>63</v>
      </c>
      <c r="B53" s="56"/>
    </row>
    <row r="55" spans="1:16">
      <c r="A55" t="str">
        <f t="shared" ref="A55:M55" si="0">A15</f>
        <v>East Kingston</v>
      </c>
      <c r="C55">
        <f t="shared" si="0"/>
        <v>648</v>
      </c>
      <c r="D55">
        <f t="shared" si="0"/>
        <v>12</v>
      </c>
      <c r="E55">
        <f t="shared" si="0"/>
        <v>13</v>
      </c>
      <c r="F55">
        <f t="shared" si="0"/>
        <v>36</v>
      </c>
      <c r="G55">
        <f t="shared" si="0"/>
        <v>34</v>
      </c>
      <c r="H55">
        <f t="shared" si="0"/>
        <v>52</v>
      </c>
      <c r="I55">
        <f t="shared" si="0"/>
        <v>36</v>
      </c>
      <c r="J55">
        <f t="shared" si="0"/>
        <v>22</v>
      </c>
      <c r="K55">
        <f t="shared" si="0"/>
        <v>18</v>
      </c>
      <c r="L55">
        <f t="shared" si="0"/>
        <v>7</v>
      </c>
      <c r="M55">
        <f t="shared" si="0"/>
        <v>5</v>
      </c>
      <c r="N55">
        <f>N15</f>
        <v>907</v>
      </c>
      <c r="O55">
        <f>O15</f>
        <v>2358</v>
      </c>
      <c r="P55">
        <f>P15</f>
        <v>2363</v>
      </c>
    </row>
    <row r="56" spans="1:16">
      <c r="A56" t="str">
        <f>A17</f>
        <v>Exeter</v>
      </c>
      <c r="C56">
        <f t="shared" ref="C56:M56" si="1">C17</f>
        <v>6107</v>
      </c>
      <c r="D56">
        <f t="shared" si="1"/>
        <v>40</v>
      </c>
      <c r="E56">
        <f t="shared" si="1"/>
        <v>26</v>
      </c>
      <c r="F56">
        <f t="shared" si="1"/>
        <v>102</v>
      </c>
      <c r="G56">
        <f t="shared" si="1"/>
        <v>73</v>
      </c>
      <c r="H56">
        <f t="shared" si="1"/>
        <v>72</v>
      </c>
      <c r="I56">
        <f t="shared" si="1"/>
        <v>83</v>
      </c>
      <c r="J56">
        <f t="shared" si="1"/>
        <v>60</v>
      </c>
      <c r="K56">
        <f t="shared" si="1"/>
        <v>55</v>
      </c>
      <c r="L56">
        <f t="shared" si="1"/>
        <v>126</v>
      </c>
      <c r="M56">
        <f t="shared" si="1"/>
        <v>7</v>
      </c>
      <c r="N56">
        <f>N17</f>
        <v>6496</v>
      </c>
      <c r="O56">
        <f>O17</f>
        <v>14314</v>
      </c>
      <c r="P56">
        <f>P17</f>
        <v>14354</v>
      </c>
    </row>
    <row r="57" spans="1:16">
      <c r="A57" t="str">
        <f>A19</f>
        <v>Greenland</v>
      </c>
      <c r="C57">
        <f t="shared" ref="C57:M57" si="2">C19</f>
        <v>1244</v>
      </c>
      <c r="D57">
        <f t="shared" si="2"/>
        <v>28</v>
      </c>
      <c r="E57">
        <f t="shared" si="2"/>
        <v>18</v>
      </c>
      <c r="F57">
        <f t="shared" si="2"/>
        <v>22</v>
      </c>
      <c r="G57">
        <f t="shared" si="2"/>
        <v>15</v>
      </c>
      <c r="H57">
        <f t="shared" si="2"/>
        <v>8</v>
      </c>
      <c r="I57">
        <f t="shared" si="2"/>
        <v>15</v>
      </c>
      <c r="J57">
        <f t="shared" si="2"/>
        <v>14</v>
      </c>
      <c r="K57">
        <f t="shared" si="2"/>
        <v>17</v>
      </c>
      <c r="L57">
        <f t="shared" si="2"/>
        <v>12</v>
      </c>
      <c r="M57">
        <f t="shared" si="2"/>
        <v>15</v>
      </c>
      <c r="N57">
        <f>N19</f>
        <v>1443</v>
      </c>
      <c r="O57">
        <f>O19</f>
        <v>3551</v>
      </c>
      <c r="P57">
        <f>P19</f>
        <v>3586</v>
      </c>
    </row>
    <row r="58" spans="1:16">
      <c r="A58" t="str">
        <f>A21</f>
        <v>Hampton</v>
      </c>
      <c r="C58">
        <f t="shared" ref="C58:M58" si="3">C21</f>
        <v>9349</v>
      </c>
      <c r="D58">
        <f t="shared" si="3"/>
        <v>52</v>
      </c>
      <c r="E58">
        <f t="shared" si="3"/>
        <v>43</v>
      </c>
      <c r="F58">
        <f t="shared" si="3"/>
        <v>122</v>
      </c>
      <c r="G58">
        <f t="shared" si="3"/>
        <v>106</v>
      </c>
      <c r="H58">
        <f t="shared" si="3"/>
        <v>108</v>
      </c>
      <c r="I58">
        <f t="shared" si="3"/>
        <v>54</v>
      </c>
      <c r="J58">
        <f t="shared" si="3"/>
        <v>36</v>
      </c>
      <c r="K58">
        <f t="shared" si="3"/>
        <v>3</v>
      </c>
      <c r="L58">
        <f t="shared" si="3"/>
        <v>22</v>
      </c>
      <c r="M58">
        <f t="shared" si="3"/>
        <v>16</v>
      </c>
      <c r="N58">
        <f t="shared" ref="N58:P59" si="4">N21</f>
        <v>9921</v>
      </c>
      <c r="O58">
        <f t="shared" si="4"/>
        <v>14985</v>
      </c>
      <c r="P58">
        <f t="shared" si="4"/>
        <v>14868</v>
      </c>
    </row>
    <row r="59" spans="1:16">
      <c r="A59" t="str">
        <f>A22</f>
        <v>Hampton Falls</v>
      </c>
      <c r="C59">
        <f t="shared" ref="C59:M59" si="5">C22</f>
        <v>729</v>
      </c>
      <c r="D59">
        <f t="shared" si="5"/>
        <v>13</v>
      </c>
      <c r="E59">
        <f t="shared" si="5"/>
        <v>11</v>
      </c>
      <c r="F59">
        <f t="shared" si="5"/>
        <v>18</v>
      </c>
      <c r="G59">
        <f t="shared" si="5"/>
        <v>11</v>
      </c>
      <c r="H59">
        <f t="shared" si="5"/>
        <v>18</v>
      </c>
      <c r="I59">
        <f t="shared" si="5"/>
        <v>16</v>
      </c>
      <c r="J59">
        <f t="shared" si="5"/>
        <v>23</v>
      </c>
      <c r="K59">
        <f t="shared" si="5"/>
        <v>8</v>
      </c>
      <c r="L59">
        <f t="shared" si="5"/>
        <v>5</v>
      </c>
      <c r="M59">
        <f t="shared" si="5"/>
        <v>3</v>
      </c>
      <c r="N59">
        <f t="shared" si="4"/>
        <v>900</v>
      </c>
      <c r="O59">
        <f t="shared" si="4"/>
        <v>2237</v>
      </c>
      <c r="P59">
        <f t="shared" si="4"/>
        <v>2235</v>
      </c>
    </row>
    <row r="60" spans="1:16">
      <c r="A60" t="str">
        <f>A24</f>
        <v>Kensington</v>
      </c>
      <c r="C60">
        <f t="shared" ref="C60:M60" si="6">C24</f>
        <v>672</v>
      </c>
      <c r="D60">
        <f t="shared" si="6"/>
        <v>12</v>
      </c>
      <c r="E60">
        <f t="shared" si="6"/>
        <v>22</v>
      </c>
      <c r="F60">
        <f t="shared" si="6"/>
        <v>10</v>
      </c>
      <c r="G60">
        <f t="shared" si="6"/>
        <v>20</v>
      </c>
      <c r="H60">
        <f t="shared" si="6"/>
        <v>10</v>
      </c>
      <c r="I60">
        <f t="shared" si="6"/>
        <v>15</v>
      </c>
      <c r="J60">
        <f t="shared" si="6"/>
        <v>8</v>
      </c>
      <c r="K60">
        <f t="shared" si="6"/>
        <v>8</v>
      </c>
      <c r="L60">
        <f t="shared" si="6"/>
        <v>3</v>
      </c>
      <c r="M60">
        <f t="shared" si="6"/>
        <v>0</v>
      </c>
      <c r="N60">
        <f>N24</f>
        <v>806</v>
      </c>
      <c r="O60">
        <f>O24</f>
        <v>2125</v>
      </c>
      <c r="P60">
        <f>P24</f>
        <v>2121</v>
      </c>
    </row>
    <row r="61" spans="1:16">
      <c r="A61" t="str">
        <f>A30</f>
        <v>New Castle</v>
      </c>
      <c r="C61">
        <f t="shared" ref="C61:M61" si="7">C30</f>
        <v>488</v>
      </c>
      <c r="D61">
        <f t="shared" si="7"/>
        <v>3</v>
      </c>
      <c r="E61">
        <f t="shared" si="7"/>
        <v>2</v>
      </c>
      <c r="F61">
        <f t="shared" si="7"/>
        <v>5</v>
      </c>
      <c r="G61">
        <f t="shared" si="7"/>
        <v>12</v>
      </c>
      <c r="H61">
        <f t="shared" si="7"/>
        <v>1</v>
      </c>
      <c r="I61">
        <f t="shared" si="7"/>
        <v>1</v>
      </c>
      <c r="J61">
        <f t="shared" si="7"/>
        <v>4</v>
      </c>
      <c r="K61">
        <f t="shared" si="7"/>
        <v>2</v>
      </c>
      <c r="L61">
        <f t="shared" si="7"/>
        <v>1</v>
      </c>
      <c r="M61">
        <f t="shared" si="7"/>
        <v>2</v>
      </c>
      <c r="N61">
        <f>N30</f>
        <v>537</v>
      </c>
      <c r="O61">
        <f t="shared" ref="O61:P64" si="8">O30</f>
        <v>969</v>
      </c>
      <c r="P61">
        <f t="shared" si="8"/>
        <v>967</v>
      </c>
    </row>
    <row r="62" spans="1:16">
      <c r="A62" t="str">
        <f t="shared" ref="A62:M64" si="9">A31</f>
        <v>Newfields</v>
      </c>
      <c r="C62">
        <f t="shared" si="9"/>
        <v>532</v>
      </c>
      <c r="D62">
        <f t="shared" si="9"/>
        <v>8</v>
      </c>
      <c r="E62">
        <f t="shared" si="9"/>
        <v>8</v>
      </c>
      <c r="F62">
        <f t="shared" si="9"/>
        <v>10</v>
      </c>
      <c r="G62">
        <f t="shared" si="9"/>
        <v>8</v>
      </c>
      <c r="H62">
        <f t="shared" si="9"/>
        <v>2</v>
      </c>
      <c r="I62">
        <f t="shared" si="9"/>
        <v>8</v>
      </c>
      <c r="J62">
        <f t="shared" si="9"/>
        <v>11</v>
      </c>
      <c r="K62">
        <f t="shared" si="9"/>
        <v>7</v>
      </c>
      <c r="L62">
        <f t="shared" si="9"/>
        <v>3</v>
      </c>
      <c r="M62">
        <f t="shared" si="9"/>
        <v>3</v>
      </c>
      <c r="N62">
        <f>N31</f>
        <v>591</v>
      </c>
      <c r="O62">
        <f t="shared" si="8"/>
        <v>1681</v>
      </c>
      <c r="P62">
        <f t="shared" si="8"/>
        <v>1678</v>
      </c>
    </row>
    <row r="63" spans="1:16">
      <c r="A63" t="str">
        <f t="shared" si="9"/>
        <v>Newington</v>
      </c>
      <c r="C63">
        <f t="shared" si="9"/>
        <v>305</v>
      </c>
      <c r="D63">
        <f t="shared" si="9"/>
        <v>4</v>
      </c>
      <c r="E63">
        <f t="shared" si="9"/>
        <v>3</v>
      </c>
      <c r="F63">
        <f t="shared" si="9"/>
        <v>0</v>
      </c>
      <c r="G63">
        <f t="shared" si="9"/>
        <v>1</v>
      </c>
      <c r="H63">
        <f t="shared" si="9"/>
        <v>7</v>
      </c>
      <c r="I63">
        <f t="shared" si="9"/>
        <v>1</v>
      </c>
      <c r="J63">
        <f t="shared" si="9"/>
        <v>0</v>
      </c>
      <c r="K63">
        <f t="shared" si="9"/>
        <v>2</v>
      </c>
      <c r="L63">
        <f t="shared" si="9"/>
        <v>1</v>
      </c>
      <c r="M63">
        <f t="shared" si="9"/>
        <v>-1</v>
      </c>
      <c r="N63">
        <f>N32</f>
        <v>322</v>
      </c>
      <c r="O63">
        <f t="shared" si="8"/>
        <v>753</v>
      </c>
      <c r="P63">
        <f t="shared" si="8"/>
        <v>753</v>
      </c>
    </row>
    <row r="64" spans="1:16">
      <c r="A64" t="str">
        <f t="shared" si="9"/>
        <v>Newmarket</v>
      </c>
      <c r="C64">
        <f t="shared" si="9"/>
        <v>3457</v>
      </c>
      <c r="D64">
        <f t="shared" si="9"/>
        <v>81</v>
      </c>
      <c r="E64">
        <f t="shared" si="9"/>
        <v>117</v>
      </c>
      <c r="F64">
        <f t="shared" si="9"/>
        <v>130</v>
      </c>
      <c r="G64">
        <f t="shared" si="9"/>
        <v>179</v>
      </c>
      <c r="H64">
        <f t="shared" si="9"/>
        <v>112</v>
      </c>
      <c r="I64">
        <f t="shared" si="9"/>
        <v>86</v>
      </c>
      <c r="J64">
        <f t="shared" si="9"/>
        <v>19</v>
      </c>
      <c r="K64">
        <f t="shared" si="9"/>
        <v>0</v>
      </c>
      <c r="L64">
        <f t="shared" si="9"/>
        <v>6</v>
      </c>
      <c r="M64">
        <f t="shared" si="9"/>
        <v>2</v>
      </c>
      <c r="N64">
        <f>N33</f>
        <v>4139</v>
      </c>
      <c r="O64">
        <f t="shared" si="8"/>
        <v>8941</v>
      </c>
      <c r="P64">
        <f t="shared" si="8"/>
        <v>8950</v>
      </c>
    </row>
    <row r="65" spans="1:16">
      <c r="A65" t="str">
        <f>A35</f>
        <v>North Hampton</v>
      </c>
      <c r="C65">
        <f t="shared" ref="C65:M65" si="10">C35</f>
        <v>1782</v>
      </c>
      <c r="D65">
        <f t="shared" si="10"/>
        <v>57</v>
      </c>
      <c r="E65">
        <f t="shared" si="10"/>
        <v>20</v>
      </c>
      <c r="F65">
        <f t="shared" si="10"/>
        <v>17</v>
      </c>
      <c r="G65">
        <f t="shared" si="10"/>
        <v>13</v>
      </c>
      <c r="H65">
        <f t="shared" si="10"/>
        <v>15</v>
      </c>
      <c r="I65">
        <f t="shared" si="10"/>
        <v>5</v>
      </c>
      <c r="J65">
        <f t="shared" si="10"/>
        <v>8</v>
      </c>
      <c r="K65">
        <f t="shared" si="10"/>
        <v>13</v>
      </c>
      <c r="L65">
        <f t="shared" si="10"/>
        <v>11</v>
      </c>
      <c r="M65">
        <f t="shared" si="10"/>
        <v>12</v>
      </c>
      <c r="N65">
        <f>N35</f>
        <v>1914</v>
      </c>
      <c r="O65">
        <f>O35</f>
        <v>4303</v>
      </c>
      <c r="P65">
        <f>P35</f>
        <v>4324</v>
      </c>
    </row>
    <row r="66" spans="1:16">
      <c r="A66" t="str">
        <f>A40</f>
        <v>Portsmouth</v>
      </c>
      <c r="C66">
        <f t="shared" ref="C66:M66" si="11">C40</f>
        <v>10186</v>
      </c>
      <c r="D66">
        <f t="shared" si="11"/>
        <v>38</v>
      </c>
      <c r="E66">
        <f t="shared" si="11"/>
        <v>30</v>
      </c>
      <c r="F66">
        <f t="shared" si="11"/>
        <v>41</v>
      </c>
      <c r="G66">
        <f t="shared" si="11"/>
        <v>68</v>
      </c>
      <c r="H66">
        <f t="shared" si="11"/>
        <v>55</v>
      </c>
      <c r="I66">
        <f t="shared" si="11"/>
        <v>77</v>
      </c>
      <c r="J66">
        <f t="shared" si="11"/>
        <v>21</v>
      </c>
      <c r="K66">
        <f t="shared" si="11"/>
        <v>32</v>
      </c>
      <c r="L66">
        <f t="shared" si="11"/>
        <v>48</v>
      </c>
      <c r="M66">
        <f t="shared" si="11"/>
        <v>4</v>
      </c>
      <c r="N66">
        <f>N40</f>
        <v>10625</v>
      </c>
      <c r="O66">
        <f>O40</f>
        <v>21245</v>
      </c>
      <c r="P66">
        <f>P40</f>
        <v>21206</v>
      </c>
    </row>
    <row r="67" spans="1:16">
      <c r="A67" t="str">
        <f>A42</f>
        <v>Rye</v>
      </c>
      <c r="C67">
        <f t="shared" ref="C67:M67" si="12">C42</f>
        <v>2645</v>
      </c>
      <c r="D67">
        <f t="shared" si="12"/>
        <v>17</v>
      </c>
      <c r="E67">
        <f t="shared" si="12"/>
        <v>8</v>
      </c>
      <c r="F67">
        <f t="shared" si="12"/>
        <v>13</v>
      </c>
      <c r="G67">
        <f t="shared" si="12"/>
        <v>6</v>
      </c>
      <c r="H67">
        <f t="shared" si="12"/>
        <v>15</v>
      </c>
      <c r="I67">
        <f t="shared" si="12"/>
        <v>11</v>
      </c>
      <c r="J67">
        <f t="shared" si="12"/>
        <v>0</v>
      </c>
      <c r="K67">
        <f t="shared" si="12"/>
        <v>-2</v>
      </c>
      <c r="L67">
        <f t="shared" si="12"/>
        <v>4</v>
      </c>
      <c r="M67">
        <f t="shared" si="12"/>
        <v>1</v>
      </c>
      <c r="N67">
        <f>N42</f>
        <v>2852</v>
      </c>
      <c r="O67">
        <f>O42</f>
        <v>5301</v>
      </c>
      <c r="P67">
        <f>P42</f>
        <v>5324</v>
      </c>
    </row>
    <row r="68" spans="1:16">
      <c r="A68" t="str">
        <f>A45</f>
        <v>Seabrook</v>
      </c>
      <c r="C68">
        <f t="shared" ref="C68:M68" si="13">C45</f>
        <v>4066</v>
      </c>
      <c r="D68">
        <f t="shared" si="13"/>
        <v>93</v>
      </c>
      <c r="E68">
        <f t="shared" si="13"/>
        <v>88</v>
      </c>
      <c r="F68">
        <f t="shared" si="13"/>
        <v>48</v>
      </c>
      <c r="G68">
        <f t="shared" si="13"/>
        <v>27</v>
      </c>
      <c r="H68">
        <f t="shared" si="13"/>
        <v>36</v>
      </c>
      <c r="I68">
        <f t="shared" si="13"/>
        <v>95</v>
      </c>
      <c r="J68">
        <f t="shared" si="13"/>
        <v>0</v>
      </c>
      <c r="K68">
        <f t="shared" si="13"/>
        <v>16</v>
      </c>
      <c r="L68">
        <f t="shared" si="13"/>
        <v>10</v>
      </c>
      <c r="M68">
        <f t="shared" si="13"/>
        <v>22</v>
      </c>
      <c r="N68">
        <f>N45</f>
        <v>4544</v>
      </c>
      <c r="O68">
        <f t="shared" ref="O68:P70" si="14">O45</f>
        <v>8698</v>
      </c>
      <c r="P68">
        <f t="shared" si="14"/>
        <v>8697</v>
      </c>
    </row>
    <row r="69" spans="1:16">
      <c r="A69" t="str">
        <f>A46</f>
        <v>South Hampton</v>
      </c>
      <c r="C69">
        <f t="shared" ref="C69:M69" si="15">C46</f>
        <v>308</v>
      </c>
      <c r="D69">
        <f t="shared" si="15"/>
        <v>5</v>
      </c>
      <c r="E69">
        <f t="shared" si="15"/>
        <v>4</v>
      </c>
      <c r="F69">
        <f t="shared" si="15"/>
        <v>4</v>
      </c>
      <c r="G69">
        <f t="shared" si="15"/>
        <v>2</v>
      </c>
      <c r="H69">
        <f t="shared" si="15"/>
        <v>6</v>
      </c>
      <c r="I69">
        <f t="shared" si="15"/>
        <v>3</v>
      </c>
      <c r="J69">
        <f t="shared" si="15"/>
        <v>2</v>
      </c>
      <c r="K69">
        <f t="shared" si="15"/>
        <v>3</v>
      </c>
      <c r="L69">
        <f t="shared" si="15"/>
        <v>1</v>
      </c>
      <c r="M69">
        <f t="shared" si="15"/>
        <v>0</v>
      </c>
      <c r="N69">
        <f>N46</f>
        <v>504</v>
      </c>
      <c r="O69">
        <f t="shared" si="14"/>
        <v>814</v>
      </c>
      <c r="P69">
        <f t="shared" si="14"/>
        <v>813</v>
      </c>
    </row>
    <row r="70" spans="1:16">
      <c r="A70" t="str">
        <f>A47</f>
        <v>Stratham</v>
      </c>
      <c r="C70">
        <f t="shared" ref="C70:M70" si="16">C47</f>
        <v>2371</v>
      </c>
      <c r="D70">
        <f t="shared" si="16"/>
        <v>52</v>
      </c>
      <c r="E70">
        <f t="shared" si="16"/>
        <v>39</v>
      </c>
      <c r="F70">
        <f t="shared" si="16"/>
        <v>56</v>
      </c>
      <c r="G70">
        <f t="shared" si="16"/>
        <v>79</v>
      </c>
      <c r="H70">
        <f t="shared" si="16"/>
        <v>95</v>
      </c>
      <c r="I70">
        <f t="shared" si="16"/>
        <v>50</v>
      </c>
      <c r="J70">
        <f t="shared" si="16"/>
        <v>32</v>
      </c>
      <c r="K70">
        <f t="shared" si="16"/>
        <v>32</v>
      </c>
      <c r="L70">
        <f t="shared" si="16"/>
        <v>9</v>
      </c>
      <c r="M70">
        <f t="shared" si="16"/>
        <v>2</v>
      </c>
      <c r="N70">
        <f>N47</f>
        <v>2864</v>
      </c>
      <c r="O70">
        <f t="shared" si="14"/>
        <v>7259</v>
      </c>
      <c r="P70">
        <f t="shared" si="14"/>
        <v>7245</v>
      </c>
    </row>
    <row r="71" spans="1:16">
      <c r="A71" s="57" t="s">
        <v>64</v>
      </c>
      <c r="B71" s="57"/>
      <c r="C71" s="57">
        <f>SUM(C55:C70)</f>
        <v>44889</v>
      </c>
      <c r="D71" s="57">
        <f>SUM(D55:D70)</f>
        <v>515</v>
      </c>
      <c r="E71" s="57">
        <f t="shared" ref="E71:M71" si="17">SUM(E55:E70)</f>
        <v>452</v>
      </c>
      <c r="F71" s="57">
        <f t="shared" si="17"/>
        <v>634</v>
      </c>
      <c r="G71" s="57">
        <f t="shared" si="17"/>
        <v>654</v>
      </c>
      <c r="H71" s="57">
        <f t="shared" si="17"/>
        <v>612</v>
      </c>
      <c r="I71" s="57">
        <f t="shared" si="17"/>
        <v>556</v>
      </c>
      <c r="J71" s="57">
        <f t="shared" si="17"/>
        <v>260</v>
      </c>
      <c r="K71" s="57">
        <f t="shared" si="17"/>
        <v>214</v>
      </c>
      <c r="L71" s="57">
        <f t="shared" si="17"/>
        <v>269</v>
      </c>
      <c r="M71" s="57">
        <f t="shared" si="17"/>
        <v>93</v>
      </c>
      <c r="N71" s="57">
        <f>SUM(N55:N70)</f>
        <v>49365</v>
      </c>
      <c r="O71" s="57">
        <f>SUM(O55:O70)</f>
        <v>99534</v>
      </c>
      <c r="P71" s="57">
        <f>SUM(P55:P70)</f>
        <v>99484</v>
      </c>
    </row>
    <row r="72" spans="1:16">
      <c r="A72" t="str">
        <f t="shared" ref="A72:A78" si="18">A7</f>
        <v>Atkinson</v>
      </c>
      <c r="C72">
        <f t="shared" ref="C72:M72" si="19">C7</f>
        <v>2431</v>
      </c>
      <c r="D72">
        <f t="shared" si="19"/>
        <v>76</v>
      </c>
      <c r="E72">
        <f t="shared" si="19"/>
        <v>88</v>
      </c>
      <c r="F72">
        <f t="shared" si="19"/>
        <v>25</v>
      </c>
      <c r="G72">
        <f t="shared" si="19"/>
        <v>24</v>
      </c>
      <c r="H72">
        <f t="shared" si="19"/>
        <v>6</v>
      </c>
      <c r="I72">
        <f t="shared" si="19"/>
        <v>18</v>
      </c>
      <c r="J72">
        <f t="shared" si="19"/>
        <v>6</v>
      </c>
      <c r="K72">
        <f t="shared" si="19"/>
        <v>8</v>
      </c>
      <c r="L72">
        <f t="shared" si="19"/>
        <v>3</v>
      </c>
      <c r="M72">
        <f t="shared" si="19"/>
        <v>3</v>
      </c>
      <c r="N72">
        <f t="shared" ref="N72:N78" si="20">N7</f>
        <v>2788</v>
      </c>
      <c r="O72">
        <f t="shared" ref="O72:P78" si="21">O7</f>
        <v>6755</v>
      </c>
      <c r="P72">
        <f t="shared" si="21"/>
        <v>6741</v>
      </c>
    </row>
    <row r="73" spans="1:16">
      <c r="A73" t="str">
        <f t="shared" si="18"/>
        <v>Auburn</v>
      </c>
      <c r="C73">
        <f t="shared" ref="C73:M73" si="22">C8</f>
        <v>1622</v>
      </c>
      <c r="D73">
        <f t="shared" si="22"/>
        <v>42</v>
      </c>
      <c r="E73">
        <f t="shared" si="22"/>
        <v>32</v>
      </c>
      <c r="F73">
        <f t="shared" si="22"/>
        <v>29</v>
      </c>
      <c r="G73">
        <f t="shared" si="22"/>
        <v>44</v>
      </c>
      <c r="H73">
        <f t="shared" si="22"/>
        <v>44</v>
      </c>
      <c r="I73">
        <f t="shared" si="22"/>
        <v>0</v>
      </c>
      <c r="J73">
        <f t="shared" si="22"/>
        <v>11</v>
      </c>
      <c r="K73">
        <f t="shared" si="22"/>
        <v>10</v>
      </c>
      <c r="L73">
        <f t="shared" si="22"/>
        <v>6</v>
      </c>
      <c r="M73">
        <f t="shared" si="22"/>
        <v>5</v>
      </c>
      <c r="N73">
        <f t="shared" si="20"/>
        <v>1814</v>
      </c>
      <c r="O73">
        <f t="shared" si="21"/>
        <v>4956</v>
      </c>
      <c r="P73">
        <f t="shared" si="21"/>
        <v>4974</v>
      </c>
    </row>
    <row r="74" spans="1:16">
      <c r="A74" t="str">
        <f t="shared" si="18"/>
        <v>Brentwood</v>
      </c>
      <c r="C74">
        <f t="shared" ref="C74:M74" si="23">C9</f>
        <v>920</v>
      </c>
      <c r="D74">
        <f t="shared" si="23"/>
        <v>61</v>
      </c>
      <c r="E74">
        <f t="shared" si="23"/>
        <v>88</v>
      </c>
      <c r="F74">
        <f t="shared" si="23"/>
        <v>69</v>
      </c>
      <c r="G74">
        <f t="shared" si="23"/>
        <v>44</v>
      </c>
      <c r="H74">
        <f t="shared" si="23"/>
        <v>39</v>
      </c>
      <c r="I74">
        <f t="shared" si="23"/>
        <v>17</v>
      </c>
      <c r="J74">
        <f t="shared" si="23"/>
        <v>29</v>
      </c>
      <c r="K74">
        <f t="shared" si="23"/>
        <v>13</v>
      </c>
      <c r="L74">
        <f t="shared" si="23"/>
        <v>14</v>
      </c>
      <c r="M74">
        <f t="shared" si="23"/>
        <v>18</v>
      </c>
      <c r="N74">
        <f t="shared" si="20"/>
        <v>1350</v>
      </c>
      <c r="O74">
        <f t="shared" si="21"/>
        <v>4489</v>
      </c>
      <c r="P74">
        <f t="shared" si="21"/>
        <v>4497</v>
      </c>
    </row>
    <row r="75" spans="1:16">
      <c r="A75" t="str">
        <f t="shared" si="18"/>
        <v>Candia</v>
      </c>
      <c r="C75">
        <f t="shared" ref="C75:M75" si="24">C10</f>
        <v>1384</v>
      </c>
      <c r="D75">
        <f t="shared" si="24"/>
        <v>33</v>
      </c>
      <c r="E75">
        <f t="shared" si="24"/>
        <v>33</v>
      </c>
      <c r="F75">
        <f t="shared" si="24"/>
        <v>7</v>
      </c>
      <c r="G75">
        <f t="shared" si="24"/>
        <v>12</v>
      </c>
      <c r="H75">
        <f t="shared" si="24"/>
        <v>7</v>
      </c>
      <c r="I75">
        <f t="shared" si="24"/>
        <v>13</v>
      </c>
      <c r="J75">
        <f t="shared" si="24"/>
        <v>18</v>
      </c>
      <c r="K75">
        <f t="shared" si="24"/>
        <v>5</v>
      </c>
      <c r="L75">
        <f t="shared" si="24"/>
        <v>7</v>
      </c>
      <c r="M75">
        <f t="shared" si="24"/>
        <v>-1</v>
      </c>
      <c r="N75">
        <f t="shared" si="20"/>
        <v>1494</v>
      </c>
      <c r="O75">
        <f t="shared" si="21"/>
        <v>3911</v>
      </c>
      <c r="P75">
        <f t="shared" si="21"/>
        <v>3913</v>
      </c>
    </row>
    <row r="76" spans="1:16">
      <c r="A76" t="str">
        <f t="shared" si="18"/>
        <v>Chester</v>
      </c>
      <c r="C76">
        <f t="shared" ref="C76:M76" si="25">C11</f>
        <v>1247</v>
      </c>
      <c r="D76">
        <f t="shared" si="25"/>
        <v>91</v>
      </c>
      <c r="E76">
        <f t="shared" si="25"/>
        <v>79</v>
      </c>
      <c r="F76">
        <f t="shared" si="25"/>
        <v>47</v>
      </c>
      <c r="G76">
        <f t="shared" si="25"/>
        <v>29</v>
      </c>
      <c r="H76">
        <f t="shared" si="25"/>
        <v>34</v>
      </c>
      <c r="I76">
        <f t="shared" si="25"/>
        <v>10</v>
      </c>
      <c r="J76">
        <f t="shared" si="25"/>
        <v>18</v>
      </c>
      <c r="K76">
        <f t="shared" si="25"/>
        <v>8</v>
      </c>
      <c r="L76">
        <f t="shared" si="25"/>
        <v>5</v>
      </c>
      <c r="M76">
        <f t="shared" si="25"/>
        <v>5</v>
      </c>
      <c r="N76">
        <f t="shared" si="20"/>
        <v>1596</v>
      </c>
      <c r="O76">
        <f t="shared" si="21"/>
        <v>4771</v>
      </c>
      <c r="P76">
        <f t="shared" si="21"/>
        <v>4762</v>
      </c>
    </row>
    <row r="77" spans="1:16">
      <c r="A77" t="str">
        <f t="shared" si="18"/>
        <v>Danville</v>
      </c>
      <c r="C77">
        <f t="shared" ref="C77:M77" si="26">C12</f>
        <v>1479</v>
      </c>
      <c r="D77">
        <f t="shared" si="26"/>
        <v>25</v>
      </c>
      <c r="E77">
        <f t="shared" si="26"/>
        <v>31</v>
      </c>
      <c r="F77">
        <f t="shared" si="26"/>
        <v>53</v>
      </c>
      <c r="G77">
        <f t="shared" si="26"/>
        <v>33</v>
      </c>
      <c r="H77">
        <f t="shared" si="26"/>
        <v>41</v>
      </c>
      <c r="I77">
        <f t="shared" si="26"/>
        <v>4</v>
      </c>
      <c r="J77">
        <f t="shared" si="26"/>
        <v>5</v>
      </c>
      <c r="K77">
        <f t="shared" si="26"/>
        <v>16</v>
      </c>
      <c r="L77">
        <f t="shared" si="26"/>
        <v>0</v>
      </c>
      <c r="M77">
        <f t="shared" si="26"/>
        <v>9</v>
      </c>
      <c r="N77">
        <f t="shared" si="20"/>
        <v>1684</v>
      </c>
      <c r="O77">
        <f t="shared" si="21"/>
        <v>4389</v>
      </c>
      <c r="P77">
        <f t="shared" si="21"/>
        <v>4424</v>
      </c>
    </row>
    <row r="78" spans="1:16">
      <c r="A78" t="str">
        <f t="shared" si="18"/>
        <v>Deerfield</v>
      </c>
      <c r="C78">
        <f t="shared" ref="C78:M78" si="27">C13</f>
        <v>1406</v>
      </c>
      <c r="D78">
        <f t="shared" si="27"/>
        <v>81</v>
      </c>
      <c r="E78">
        <f t="shared" si="27"/>
        <v>58</v>
      </c>
      <c r="F78">
        <f t="shared" si="27"/>
        <v>30</v>
      </c>
      <c r="G78">
        <f t="shared" si="27"/>
        <v>18</v>
      </c>
      <c r="H78">
        <f t="shared" si="27"/>
        <v>51</v>
      </c>
      <c r="I78">
        <f t="shared" si="27"/>
        <v>43</v>
      </c>
      <c r="J78">
        <f t="shared" si="27"/>
        <v>28</v>
      </c>
      <c r="K78">
        <f t="shared" si="27"/>
        <v>19</v>
      </c>
      <c r="L78">
        <f t="shared" si="27"/>
        <v>11</v>
      </c>
      <c r="M78">
        <f t="shared" si="27"/>
        <v>9</v>
      </c>
      <c r="N78">
        <f t="shared" si="20"/>
        <v>1743</v>
      </c>
      <c r="O78">
        <f t="shared" si="21"/>
        <v>4282</v>
      </c>
      <c r="P78">
        <f t="shared" si="21"/>
        <v>4308</v>
      </c>
    </row>
    <row r="79" spans="1:16">
      <c r="A79" t="str">
        <f>A16</f>
        <v>Epping</v>
      </c>
      <c r="C79">
        <f t="shared" ref="C79:M79" si="28">C16</f>
        <v>2215</v>
      </c>
      <c r="D79">
        <f t="shared" si="28"/>
        <v>99</v>
      </c>
      <c r="E79">
        <f t="shared" si="28"/>
        <v>16</v>
      </c>
      <c r="F79">
        <f t="shared" si="28"/>
        <v>40</v>
      </c>
      <c r="G79">
        <f t="shared" si="28"/>
        <v>26</v>
      </c>
      <c r="H79">
        <f t="shared" si="28"/>
        <v>43</v>
      </c>
      <c r="I79">
        <f t="shared" si="28"/>
        <v>60</v>
      </c>
      <c r="J79">
        <f t="shared" si="28"/>
        <v>26</v>
      </c>
      <c r="K79">
        <f t="shared" si="28"/>
        <v>40</v>
      </c>
      <c r="L79">
        <f t="shared" si="28"/>
        <v>61</v>
      </c>
      <c r="M79">
        <f t="shared" si="28"/>
        <v>45</v>
      </c>
      <c r="N79">
        <f>N16</f>
        <v>2723</v>
      </c>
      <c r="O79">
        <f>O16</f>
        <v>6415</v>
      </c>
      <c r="P79">
        <f>P16</f>
        <v>5601</v>
      </c>
    </row>
    <row r="80" spans="1:16">
      <c r="A80" t="str">
        <f>A18</f>
        <v>Fremont</v>
      </c>
      <c r="C80">
        <f t="shared" ref="C80:M80" si="29">C18</f>
        <v>1201</v>
      </c>
      <c r="D80">
        <f t="shared" si="29"/>
        <v>61</v>
      </c>
      <c r="E80">
        <f t="shared" si="29"/>
        <v>26</v>
      </c>
      <c r="F80">
        <f t="shared" si="29"/>
        <v>30</v>
      </c>
      <c r="G80">
        <f t="shared" si="29"/>
        <v>54</v>
      </c>
      <c r="H80">
        <f t="shared" si="29"/>
        <v>52</v>
      </c>
      <c r="I80">
        <f t="shared" si="29"/>
        <v>55</v>
      </c>
      <c r="J80">
        <f t="shared" si="29"/>
        <v>10</v>
      </c>
      <c r="K80">
        <f t="shared" si="29"/>
        <v>18</v>
      </c>
      <c r="L80">
        <f t="shared" si="29"/>
        <v>11</v>
      </c>
      <c r="M80">
        <f t="shared" si="29"/>
        <v>8</v>
      </c>
      <c r="N80">
        <f>N18</f>
        <v>1573</v>
      </c>
      <c r="O80">
        <f>O18</f>
        <v>4285</v>
      </c>
      <c r="P80">
        <f>P18</f>
        <v>4316</v>
      </c>
    </row>
    <row r="81" spans="1:16">
      <c r="A81" t="str">
        <f t="shared" ref="A81:M81" si="30">A20</f>
        <v>Hampstead</v>
      </c>
      <c r="C81">
        <f t="shared" si="30"/>
        <v>3276</v>
      </c>
      <c r="D81">
        <f t="shared" si="30"/>
        <v>30</v>
      </c>
      <c r="E81">
        <f t="shared" si="30"/>
        <v>14</v>
      </c>
      <c r="F81">
        <f t="shared" si="30"/>
        <v>43</v>
      </c>
      <c r="G81">
        <f t="shared" si="30"/>
        <v>71</v>
      </c>
      <c r="H81">
        <f t="shared" si="30"/>
        <v>34</v>
      </c>
      <c r="I81">
        <f t="shared" si="30"/>
        <v>92</v>
      </c>
      <c r="J81">
        <f t="shared" si="30"/>
        <v>66</v>
      </c>
      <c r="K81">
        <f t="shared" si="30"/>
        <v>35</v>
      </c>
      <c r="L81">
        <f t="shared" si="30"/>
        <v>20</v>
      </c>
      <c r="M81">
        <f t="shared" si="30"/>
        <v>37</v>
      </c>
      <c r="N81">
        <f>N20</f>
        <v>3727</v>
      </c>
      <c r="O81">
        <f>O20</f>
        <v>8528</v>
      </c>
      <c r="P81">
        <f>P20</f>
        <v>8526</v>
      </c>
    </row>
    <row r="82" spans="1:16">
      <c r="A82" t="str">
        <f>A25</f>
        <v>Kingston</v>
      </c>
      <c r="C82">
        <f t="shared" ref="C82:M82" si="31">C25</f>
        <v>2265</v>
      </c>
      <c r="D82">
        <f t="shared" si="31"/>
        <v>85</v>
      </c>
      <c r="E82">
        <f t="shared" si="31"/>
        <v>7</v>
      </c>
      <c r="F82">
        <f t="shared" si="31"/>
        <v>18</v>
      </c>
      <c r="G82">
        <f t="shared" si="31"/>
        <v>40</v>
      </c>
      <c r="H82">
        <f t="shared" si="31"/>
        <v>24</v>
      </c>
      <c r="I82">
        <f t="shared" si="31"/>
        <v>26</v>
      </c>
      <c r="J82">
        <f t="shared" si="31"/>
        <v>20</v>
      </c>
      <c r="K82">
        <f t="shared" si="31"/>
        <v>3</v>
      </c>
      <c r="L82">
        <f t="shared" si="31"/>
        <v>9</v>
      </c>
      <c r="M82">
        <f t="shared" si="31"/>
        <v>7</v>
      </c>
      <c r="N82">
        <f>N25</f>
        <v>2480</v>
      </c>
      <c r="O82">
        <f>O25</f>
        <v>6028</v>
      </c>
      <c r="P82">
        <f>P25</f>
        <v>6010</v>
      </c>
    </row>
    <row r="83" spans="1:16">
      <c r="A83" t="str">
        <f>A34</f>
        <v>Newton</v>
      </c>
      <c r="C83">
        <f t="shared" ref="C83:M83" si="32">C34</f>
        <v>1552</v>
      </c>
      <c r="D83">
        <f t="shared" si="32"/>
        <v>52</v>
      </c>
      <c r="E83">
        <f t="shared" si="32"/>
        <v>11</v>
      </c>
      <c r="F83">
        <f t="shared" si="32"/>
        <v>8</v>
      </c>
      <c r="G83">
        <f t="shared" si="32"/>
        <v>7</v>
      </c>
      <c r="H83">
        <f t="shared" si="32"/>
        <v>10</v>
      </c>
      <c r="I83">
        <f t="shared" si="32"/>
        <v>40</v>
      </c>
      <c r="J83">
        <f t="shared" si="32"/>
        <v>11</v>
      </c>
      <c r="K83">
        <f t="shared" si="32"/>
        <v>14</v>
      </c>
      <c r="L83">
        <f t="shared" si="32"/>
        <v>16</v>
      </c>
      <c r="M83">
        <f t="shared" si="32"/>
        <v>10</v>
      </c>
      <c r="N83">
        <f>N34</f>
        <v>1751</v>
      </c>
      <c r="O83">
        <f>O34</f>
        <v>4606</v>
      </c>
      <c r="P83">
        <f>P34</f>
        <v>4661</v>
      </c>
    </row>
    <row r="84" spans="1:16">
      <c r="A84" t="str">
        <f>A36</f>
        <v>Northwood</v>
      </c>
      <c r="C84">
        <f t="shared" ref="C84:M84" si="33">C36</f>
        <v>1905</v>
      </c>
      <c r="D84">
        <f t="shared" si="33"/>
        <v>28</v>
      </c>
      <c r="E84">
        <f t="shared" si="33"/>
        <v>17</v>
      </c>
      <c r="F84">
        <f t="shared" si="33"/>
        <v>31</v>
      </c>
      <c r="G84">
        <f t="shared" si="33"/>
        <v>65</v>
      </c>
      <c r="H84">
        <f t="shared" si="33"/>
        <v>70</v>
      </c>
      <c r="I84">
        <f t="shared" si="33"/>
        <v>69</v>
      </c>
      <c r="J84">
        <f t="shared" si="33"/>
        <v>29</v>
      </c>
      <c r="K84">
        <f t="shared" si="33"/>
        <v>43</v>
      </c>
      <c r="L84">
        <f t="shared" si="33"/>
        <v>9</v>
      </c>
      <c r="M84">
        <f t="shared" si="33"/>
        <v>16</v>
      </c>
      <c r="N84">
        <f t="shared" ref="N84:P85" si="34">N36</f>
        <v>2129</v>
      </c>
      <c r="O84">
        <f t="shared" si="34"/>
        <v>4243</v>
      </c>
      <c r="P84">
        <f t="shared" si="34"/>
        <v>4235</v>
      </c>
    </row>
    <row r="85" spans="1:16">
      <c r="A85" t="str">
        <f>A37</f>
        <v>Nottingham</v>
      </c>
      <c r="C85">
        <f t="shared" ref="C85:M85" si="35">C37</f>
        <v>1592</v>
      </c>
      <c r="D85">
        <f t="shared" si="35"/>
        <v>42</v>
      </c>
      <c r="E85">
        <f t="shared" si="35"/>
        <v>41</v>
      </c>
      <c r="F85">
        <f t="shared" si="35"/>
        <v>55</v>
      </c>
      <c r="G85">
        <f t="shared" si="35"/>
        <v>74</v>
      </c>
      <c r="H85">
        <f t="shared" si="35"/>
        <v>103</v>
      </c>
      <c r="I85">
        <f t="shared" si="35"/>
        <v>51</v>
      </c>
      <c r="J85">
        <f t="shared" si="35"/>
        <v>35</v>
      </c>
      <c r="K85">
        <f t="shared" si="35"/>
        <v>28</v>
      </c>
      <c r="L85">
        <f t="shared" si="35"/>
        <v>14</v>
      </c>
      <c r="M85">
        <f t="shared" si="35"/>
        <v>20</v>
      </c>
      <c r="N85">
        <f t="shared" si="34"/>
        <v>1986</v>
      </c>
      <c r="O85">
        <f t="shared" si="34"/>
        <v>4788</v>
      </c>
      <c r="P85">
        <f t="shared" si="34"/>
        <v>4813</v>
      </c>
    </row>
    <row r="86" spans="1:16">
      <c r="A86" t="str">
        <f t="shared" ref="A86:M86" si="36">A39</f>
        <v>Plaistow</v>
      </c>
      <c r="C86">
        <f t="shared" si="36"/>
        <v>2927</v>
      </c>
      <c r="D86">
        <f t="shared" si="36"/>
        <v>17</v>
      </c>
      <c r="E86">
        <f t="shared" si="36"/>
        <v>16</v>
      </c>
      <c r="F86">
        <f t="shared" si="36"/>
        <v>25</v>
      </c>
      <c r="G86">
        <f t="shared" si="36"/>
        <v>5</v>
      </c>
      <c r="H86">
        <f t="shared" si="36"/>
        <v>0</v>
      </c>
      <c r="I86">
        <f t="shared" si="36"/>
        <v>6</v>
      </c>
      <c r="J86">
        <f t="shared" si="36"/>
        <v>3</v>
      </c>
      <c r="K86">
        <f t="shared" si="36"/>
        <v>1</v>
      </c>
      <c r="L86">
        <f t="shared" si="36"/>
        <v>-1</v>
      </c>
      <c r="M86">
        <f t="shared" si="36"/>
        <v>1</v>
      </c>
      <c r="N86">
        <f>N39</f>
        <v>3016</v>
      </c>
      <c r="O86">
        <f>O39</f>
        <v>7613</v>
      </c>
      <c r="P86">
        <f>P39</f>
        <v>7584</v>
      </c>
    </row>
    <row r="87" spans="1:16">
      <c r="A87" t="str">
        <f>A41</f>
        <v>Raymond</v>
      </c>
      <c r="C87">
        <f t="shared" ref="C87:M87" si="37">C41</f>
        <v>3710</v>
      </c>
      <c r="D87">
        <f t="shared" si="37"/>
        <v>81</v>
      </c>
      <c r="E87">
        <f t="shared" si="37"/>
        <v>51</v>
      </c>
      <c r="F87">
        <f t="shared" si="37"/>
        <v>74</v>
      </c>
      <c r="G87">
        <f t="shared" si="37"/>
        <v>81</v>
      </c>
      <c r="H87">
        <f t="shared" si="37"/>
        <v>141</v>
      </c>
      <c r="I87">
        <f t="shared" si="37"/>
        <v>125</v>
      </c>
      <c r="J87">
        <f t="shared" si="37"/>
        <v>42</v>
      </c>
      <c r="K87">
        <f t="shared" si="37"/>
        <v>43</v>
      </c>
      <c r="L87">
        <f t="shared" si="37"/>
        <v>37</v>
      </c>
      <c r="M87">
        <f t="shared" si="37"/>
        <v>25</v>
      </c>
      <c r="N87">
        <f>N41</f>
        <v>4254</v>
      </c>
      <c r="O87">
        <f>O41</f>
        <v>10145</v>
      </c>
      <c r="P87">
        <f>P41</f>
        <v>10185</v>
      </c>
    </row>
    <row r="88" spans="1:16">
      <c r="A88" t="str">
        <f>A44</f>
        <v>Sandown</v>
      </c>
      <c r="C88">
        <f t="shared" ref="C88:M88" si="38">C44</f>
        <v>1777</v>
      </c>
      <c r="D88">
        <f t="shared" si="38"/>
        <v>17</v>
      </c>
      <c r="E88">
        <f t="shared" si="38"/>
        <v>61</v>
      </c>
      <c r="F88">
        <f t="shared" si="38"/>
        <v>70</v>
      </c>
      <c r="G88">
        <f t="shared" si="38"/>
        <v>53</v>
      </c>
      <c r="H88">
        <f t="shared" si="38"/>
        <v>73</v>
      </c>
      <c r="I88">
        <f t="shared" si="38"/>
        <v>43</v>
      </c>
      <c r="J88">
        <f t="shared" si="38"/>
        <v>29</v>
      </c>
      <c r="K88">
        <f t="shared" si="38"/>
        <v>30</v>
      </c>
      <c r="L88">
        <f t="shared" si="38"/>
        <v>11</v>
      </c>
      <c r="M88">
        <f t="shared" si="38"/>
        <v>23</v>
      </c>
      <c r="N88">
        <f>N44</f>
        <v>2214</v>
      </c>
      <c r="O88">
        <f>O44</f>
        <v>5989</v>
      </c>
      <c r="P88">
        <f>P44</f>
        <v>6076</v>
      </c>
    </row>
    <row r="89" spans="1:16">
      <c r="A89" s="57" t="s">
        <v>65</v>
      </c>
      <c r="B89" s="57"/>
      <c r="C89" s="57">
        <f t="shared" ref="C89:M89" si="39">SUM(C72:C88)</f>
        <v>32909</v>
      </c>
      <c r="D89" s="57">
        <f t="shared" si="39"/>
        <v>921</v>
      </c>
      <c r="E89" s="57">
        <f t="shared" si="39"/>
        <v>669</v>
      </c>
      <c r="F89" s="57">
        <f t="shared" si="39"/>
        <v>654</v>
      </c>
      <c r="G89" s="57">
        <f t="shared" si="39"/>
        <v>680</v>
      </c>
      <c r="H89" s="57">
        <f t="shared" si="39"/>
        <v>772</v>
      </c>
      <c r="I89" s="57">
        <f t="shared" si="39"/>
        <v>672</v>
      </c>
      <c r="J89" s="57">
        <f t="shared" si="39"/>
        <v>386</v>
      </c>
      <c r="K89" s="57">
        <f t="shared" si="39"/>
        <v>334</v>
      </c>
      <c r="L89" s="57">
        <f t="shared" si="39"/>
        <v>233</v>
      </c>
      <c r="M89" s="57">
        <f t="shared" si="39"/>
        <v>240</v>
      </c>
      <c r="N89" s="57">
        <f>SUM(N72:N88)</f>
        <v>38322</v>
      </c>
      <c r="O89" s="57">
        <f>SUM(O72:O88)</f>
        <v>96193</v>
      </c>
      <c r="P89" s="57">
        <f>SUM(P72:P88)</f>
        <v>95626</v>
      </c>
    </row>
    <row r="90" spans="1:16">
      <c r="A90" t="str">
        <f>A14</f>
        <v>Derry</v>
      </c>
      <c r="C90">
        <f>C14</f>
        <v>12735</v>
      </c>
      <c r="D90">
        <f t="shared" ref="D90:M90" si="40">D14</f>
        <v>105</v>
      </c>
      <c r="E90">
        <f t="shared" si="40"/>
        <v>45</v>
      </c>
      <c r="F90">
        <f t="shared" si="40"/>
        <v>55</v>
      </c>
      <c r="G90">
        <f t="shared" si="40"/>
        <v>66</v>
      </c>
      <c r="H90">
        <f t="shared" si="40"/>
        <v>91</v>
      </c>
      <c r="I90">
        <f t="shared" si="40"/>
        <v>77</v>
      </c>
      <c r="J90">
        <f t="shared" si="40"/>
        <v>65</v>
      </c>
      <c r="K90">
        <f t="shared" si="40"/>
        <v>33</v>
      </c>
      <c r="L90">
        <f t="shared" si="40"/>
        <v>68</v>
      </c>
      <c r="M90">
        <f t="shared" si="40"/>
        <v>7</v>
      </c>
      <c r="N90">
        <f>N14</f>
        <v>13277</v>
      </c>
      <c r="O90">
        <f>O14</f>
        <v>33129</v>
      </c>
      <c r="P90">
        <f>P14</f>
        <v>33008</v>
      </c>
    </row>
    <row r="91" spans="1:16">
      <c r="A91" t="str">
        <f>A23</f>
        <v>Hudson</v>
      </c>
      <c r="B91" t="str">
        <f t="shared" ref="B91:P91" si="41">B23</f>
        <v>HC</v>
      </c>
      <c r="C91">
        <f t="shared" si="41"/>
        <v>8165</v>
      </c>
      <c r="D91">
        <f t="shared" si="41"/>
        <v>48</v>
      </c>
      <c r="E91">
        <f t="shared" si="41"/>
        <v>118</v>
      </c>
      <c r="F91">
        <f t="shared" si="41"/>
        <v>214</v>
      </c>
      <c r="G91">
        <f t="shared" si="41"/>
        <v>177</v>
      </c>
      <c r="H91">
        <f t="shared" si="41"/>
        <v>140</v>
      </c>
      <c r="I91">
        <f t="shared" si="41"/>
        <v>126</v>
      </c>
      <c r="J91">
        <f t="shared" si="41"/>
        <v>108</v>
      </c>
      <c r="K91">
        <f t="shared" si="41"/>
        <v>53</v>
      </c>
      <c r="L91">
        <f t="shared" si="41"/>
        <v>30</v>
      </c>
      <c r="M91">
        <f t="shared" si="41"/>
        <v>16</v>
      </c>
      <c r="N91">
        <f>N23</f>
        <v>9212</v>
      </c>
      <c r="O91">
        <f t="shared" si="41"/>
        <v>24481</v>
      </c>
      <c r="P91">
        <f t="shared" si="41"/>
        <v>24514</v>
      </c>
    </row>
    <row r="92" spans="1:16">
      <c r="A92" t="str">
        <f>A26</f>
        <v>Litchfield</v>
      </c>
      <c r="B92" t="str">
        <f t="shared" ref="B92:P92" si="42">B26</f>
        <v>HC</v>
      </c>
      <c r="C92">
        <f t="shared" si="42"/>
        <v>2389</v>
      </c>
      <c r="D92">
        <f t="shared" si="42"/>
        <v>71</v>
      </c>
      <c r="E92">
        <f t="shared" si="42"/>
        <v>17</v>
      </c>
      <c r="F92">
        <f t="shared" si="42"/>
        <v>64</v>
      </c>
      <c r="G92">
        <f t="shared" si="42"/>
        <v>66</v>
      </c>
      <c r="H92">
        <f t="shared" si="42"/>
        <v>66</v>
      </c>
      <c r="I92">
        <f t="shared" si="42"/>
        <v>125</v>
      </c>
      <c r="J92">
        <f t="shared" si="42"/>
        <v>47</v>
      </c>
      <c r="K92">
        <f t="shared" si="42"/>
        <v>48</v>
      </c>
      <c r="L92">
        <f t="shared" si="42"/>
        <v>13</v>
      </c>
      <c r="M92">
        <f t="shared" si="42"/>
        <v>35</v>
      </c>
      <c r="N92">
        <f>N26</f>
        <v>2912</v>
      </c>
      <c r="O92">
        <f t="shared" si="42"/>
        <v>8276</v>
      </c>
      <c r="P92">
        <f t="shared" si="42"/>
        <v>8275</v>
      </c>
    </row>
    <row r="93" spans="1:16">
      <c r="A93" t="str">
        <f>A27</f>
        <v>Londonderry</v>
      </c>
      <c r="C93">
        <f>C27</f>
        <v>7718</v>
      </c>
      <c r="D93">
        <f t="shared" ref="D93:M93" si="43">D27</f>
        <v>146</v>
      </c>
      <c r="E93">
        <f t="shared" si="43"/>
        <v>108</v>
      </c>
      <c r="F93">
        <f t="shared" si="43"/>
        <v>40</v>
      </c>
      <c r="G93">
        <f t="shared" si="43"/>
        <v>133</v>
      </c>
      <c r="H93">
        <f t="shared" si="43"/>
        <v>175</v>
      </c>
      <c r="I93">
        <f t="shared" si="43"/>
        <v>85</v>
      </c>
      <c r="J93">
        <f t="shared" si="43"/>
        <v>91</v>
      </c>
      <c r="K93">
        <f t="shared" si="43"/>
        <v>48</v>
      </c>
      <c r="L93">
        <f t="shared" si="43"/>
        <v>33</v>
      </c>
      <c r="M93">
        <f t="shared" si="43"/>
        <v>22</v>
      </c>
      <c r="N93">
        <f>N27</f>
        <v>8771</v>
      </c>
      <c r="O93">
        <f>O27</f>
        <v>24144</v>
      </c>
      <c r="P93">
        <f>P27</f>
        <v>24132</v>
      </c>
    </row>
    <row r="94" spans="1:16">
      <c r="A94" t="str">
        <f>A28</f>
        <v>Merrimack</v>
      </c>
      <c r="B94" t="str">
        <f t="shared" ref="B94:P94" si="44">B28</f>
        <v>HC</v>
      </c>
      <c r="C94">
        <f t="shared" si="44"/>
        <v>8959</v>
      </c>
      <c r="D94">
        <f t="shared" si="44"/>
        <v>185</v>
      </c>
      <c r="E94">
        <f t="shared" si="44"/>
        <v>239</v>
      </c>
      <c r="F94">
        <f t="shared" si="44"/>
        <v>72</v>
      </c>
      <c r="G94">
        <f t="shared" si="44"/>
        <v>97</v>
      </c>
      <c r="H94">
        <f t="shared" si="44"/>
        <v>97</v>
      </c>
      <c r="I94">
        <f t="shared" si="44"/>
        <v>54</v>
      </c>
      <c r="J94">
        <f t="shared" si="44"/>
        <v>83</v>
      </c>
      <c r="K94">
        <f t="shared" si="44"/>
        <v>17</v>
      </c>
      <c r="L94">
        <f t="shared" si="44"/>
        <v>28</v>
      </c>
      <c r="M94">
        <f t="shared" si="44"/>
        <v>35</v>
      </c>
      <c r="N94">
        <f>N28</f>
        <v>9818</v>
      </c>
      <c r="O94">
        <f t="shared" si="44"/>
        <v>25508</v>
      </c>
      <c r="P94">
        <f t="shared" si="44"/>
        <v>25454</v>
      </c>
    </row>
    <row r="95" spans="1:16">
      <c r="A95" t="str">
        <f>A29</f>
        <v>Nashua</v>
      </c>
      <c r="B95" t="str">
        <f t="shared" ref="B95:P95" si="45">B29</f>
        <v>HC</v>
      </c>
      <c r="C95">
        <f t="shared" si="45"/>
        <v>35387</v>
      </c>
      <c r="D95">
        <f t="shared" si="45"/>
        <v>195</v>
      </c>
      <c r="E95">
        <f t="shared" si="45"/>
        <v>155</v>
      </c>
      <c r="F95">
        <f t="shared" si="45"/>
        <v>114</v>
      </c>
      <c r="G95">
        <f t="shared" si="45"/>
        <v>338</v>
      </c>
      <c r="H95">
        <f t="shared" si="45"/>
        <v>173</v>
      </c>
      <c r="I95">
        <f t="shared" si="45"/>
        <v>225</v>
      </c>
      <c r="J95">
        <f t="shared" si="45"/>
        <v>148</v>
      </c>
      <c r="K95">
        <f t="shared" si="45"/>
        <v>282</v>
      </c>
      <c r="L95">
        <f t="shared" si="45"/>
        <v>195</v>
      </c>
      <c r="M95">
        <f t="shared" si="45"/>
        <v>190</v>
      </c>
      <c r="N95">
        <f>N29</f>
        <v>37168</v>
      </c>
      <c r="O95">
        <f t="shared" si="45"/>
        <v>86543</v>
      </c>
      <c r="P95">
        <f t="shared" si="45"/>
        <v>86366</v>
      </c>
    </row>
    <row r="96" spans="1:16">
      <c r="A96" t="str">
        <f>A38</f>
        <v>Pelham</v>
      </c>
      <c r="B96" t="str">
        <f t="shared" ref="B96:P96" si="46">B38</f>
        <v>HC</v>
      </c>
      <c r="C96">
        <f t="shared" si="46"/>
        <v>3740</v>
      </c>
      <c r="D96">
        <f t="shared" si="46"/>
        <v>112</v>
      </c>
      <c r="E96">
        <f t="shared" si="46"/>
        <v>115</v>
      </c>
      <c r="F96">
        <f t="shared" si="46"/>
        <v>158</v>
      </c>
      <c r="G96">
        <f t="shared" si="46"/>
        <v>119</v>
      </c>
      <c r="H96">
        <f t="shared" si="46"/>
        <v>83</v>
      </c>
      <c r="I96">
        <f t="shared" si="46"/>
        <v>44</v>
      </c>
      <c r="J96">
        <f t="shared" si="46"/>
        <v>40</v>
      </c>
      <c r="K96">
        <f t="shared" si="46"/>
        <v>30</v>
      </c>
      <c r="L96">
        <f t="shared" si="46"/>
        <v>32</v>
      </c>
      <c r="M96">
        <f t="shared" si="46"/>
        <v>17</v>
      </c>
      <c r="N96">
        <f>N38</f>
        <v>4598</v>
      </c>
      <c r="O96">
        <f t="shared" si="46"/>
        <v>12904</v>
      </c>
      <c r="P96">
        <f t="shared" si="46"/>
        <v>12894</v>
      </c>
    </row>
    <row r="97" spans="1:16">
      <c r="A97" t="str">
        <f>A43</f>
        <v>Salem</v>
      </c>
      <c r="C97">
        <f>C43</f>
        <v>10866</v>
      </c>
      <c r="D97">
        <f t="shared" ref="D97:M97" si="47">D43</f>
        <v>118</v>
      </c>
      <c r="E97">
        <f t="shared" si="47"/>
        <v>136</v>
      </c>
      <c r="F97">
        <f t="shared" si="47"/>
        <v>93</v>
      </c>
      <c r="G97">
        <f t="shared" si="47"/>
        <v>424</v>
      </c>
      <c r="H97">
        <f t="shared" si="47"/>
        <v>252</v>
      </c>
      <c r="I97">
        <f t="shared" si="47"/>
        <v>121</v>
      </c>
      <c r="J97">
        <f t="shared" si="47"/>
        <v>58</v>
      </c>
      <c r="K97">
        <f t="shared" si="47"/>
        <v>26</v>
      </c>
      <c r="L97">
        <f t="shared" si="47"/>
        <v>16</v>
      </c>
      <c r="M97">
        <f t="shared" si="47"/>
        <v>35</v>
      </c>
      <c r="N97">
        <f>N43</f>
        <v>11810</v>
      </c>
      <c r="O97">
        <f>O43</f>
        <v>28793</v>
      </c>
      <c r="P97">
        <f>P43</f>
        <v>28702</v>
      </c>
    </row>
    <row r="98" spans="1:16">
      <c r="A98" t="str">
        <f>A48</f>
        <v>Windham</v>
      </c>
      <c r="C98">
        <f>C48</f>
        <v>3906</v>
      </c>
      <c r="D98">
        <f t="shared" ref="D98:M98" si="48">D48</f>
        <v>259</v>
      </c>
      <c r="E98">
        <f t="shared" si="48"/>
        <v>166</v>
      </c>
      <c r="F98">
        <f t="shared" si="48"/>
        <v>103</v>
      </c>
      <c r="G98">
        <f t="shared" si="48"/>
        <v>114</v>
      </c>
      <c r="H98">
        <f t="shared" si="48"/>
        <v>117</v>
      </c>
      <c r="I98">
        <f t="shared" si="48"/>
        <v>72</v>
      </c>
      <c r="J98">
        <f t="shared" si="48"/>
        <v>84</v>
      </c>
      <c r="K98">
        <f t="shared" si="48"/>
        <v>94</v>
      </c>
      <c r="L98">
        <f t="shared" si="48"/>
        <v>50</v>
      </c>
      <c r="M98">
        <f t="shared" si="48"/>
        <v>35</v>
      </c>
      <c r="N98">
        <f>N48</f>
        <v>5164</v>
      </c>
      <c r="O98">
        <f>O48</f>
        <v>13600</v>
      </c>
      <c r="P98">
        <f>P48</f>
        <v>13756</v>
      </c>
    </row>
    <row r="99" spans="1:16">
      <c r="A99" s="55" t="s">
        <v>66</v>
      </c>
      <c r="B99" s="55"/>
      <c r="C99" s="55">
        <f>SUM(C90:C98)</f>
        <v>93865</v>
      </c>
      <c r="D99" s="55">
        <f t="shared" ref="D99:M99" si="49">SUM(D90:D98)</f>
        <v>1239</v>
      </c>
      <c r="E99" s="55">
        <f t="shared" si="49"/>
        <v>1099</v>
      </c>
      <c r="F99" s="55">
        <f t="shared" si="49"/>
        <v>913</v>
      </c>
      <c r="G99" s="55">
        <f t="shared" si="49"/>
        <v>1534</v>
      </c>
      <c r="H99" s="55">
        <f t="shared" si="49"/>
        <v>1194</v>
      </c>
      <c r="I99" s="55">
        <f t="shared" si="49"/>
        <v>929</v>
      </c>
      <c r="J99" s="55">
        <f t="shared" si="49"/>
        <v>724</v>
      </c>
      <c r="K99" s="55">
        <f t="shared" si="49"/>
        <v>631</v>
      </c>
      <c r="L99" s="55">
        <f t="shared" si="49"/>
        <v>465</v>
      </c>
      <c r="M99" s="55">
        <f t="shared" si="49"/>
        <v>392</v>
      </c>
      <c r="N99" s="55">
        <f>SUM(N90:N98)</f>
        <v>102730</v>
      </c>
      <c r="O99" s="55">
        <f>SUM(O90:O98)</f>
        <v>257378</v>
      </c>
      <c r="P99" s="55">
        <f>SUM(P90:P98)</f>
        <v>257101</v>
      </c>
    </row>
    <row r="100" spans="1:16" s="149" customFormat="1">
      <c r="A100" s="148" t="s">
        <v>67</v>
      </c>
      <c r="B100" s="148"/>
      <c r="C100" s="148">
        <f>SUM(C99,C89,C71)</f>
        <v>171663</v>
      </c>
      <c r="D100" s="148">
        <f t="shared" ref="D100:L100" si="50">SUM(D99,D89,D71)</f>
        <v>2675</v>
      </c>
      <c r="E100" s="148">
        <f t="shared" si="50"/>
        <v>2220</v>
      </c>
      <c r="F100" s="148">
        <f t="shared" si="50"/>
        <v>2201</v>
      </c>
      <c r="G100" s="148">
        <f t="shared" si="50"/>
        <v>2868</v>
      </c>
      <c r="H100" s="148">
        <f t="shared" si="50"/>
        <v>2578</v>
      </c>
      <c r="I100" s="148">
        <f t="shared" si="50"/>
        <v>2157</v>
      </c>
      <c r="J100" s="148">
        <f t="shared" si="50"/>
        <v>1370</v>
      </c>
      <c r="K100" s="148">
        <f t="shared" si="50"/>
        <v>1179</v>
      </c>
      <c r="L100" s="148">
        <f t="shared" si="50"/>
        <v>967</v>
      </c>
      <c r="M100" s="148">
        <f>SUM(M99,M89,M71)</f>
        <v>725</v>
      </c>
      <c r="N100" s="148">
        <f>SUM(N99,N89,N71)</f>
        <v>190417</v>
      </c>
      <c r="O100" s="148">
        <f>SUM(O99,O89,O71)</f>
        <v>453105</v>
      </c>
      <c r="P100" s="148">
        <f>SUM(P99,P89,P71)</f>
        <v>452211</v>
      </c>
    </row>
    <row r="101" spans="1:16">
      <c r="A101" s="4" t="str">
        <f>A49</f>
        <v>Hillsborough County Totals:</v>
      </c>
      <c r="B101" s="4"/>
      <c r="C101" s="4">
        <f t="shared" ref="C101:P101" si="51">C49</f>
        <v>149961</v>
      </c>
      <c r="D101" s="4">
        <f t="shared" si="51"/>
        <v>1868</v>
      </c>
      <c r="E101" s="4">
        <f t="shared" si="51"/>
        <v>1768</v>
      </c>
      <c r="F101" s="4">
        <f t="shared" si="51"/>
        <v>2429</v>
      </c>
      <c r="G101" s="4">
        <f t="shared" si="51"/>
        <v>2206</v>
      </c>
      <c r="H101" s="4">
        <f t="shared" si="51"/>
        <v>2142</v>
      </c>
      <c r="I101" s="4">
        <f t="shared" si="51"/>
        <v>1790</v>
      </c>
      <c r="J101" s="4">
        <f t="shared" si="51"/>
        <v>1358</v>
      </c>
      <c r="K101" s="4">
        <f t="shared" si="51"/>
        <v>1048</v>
      </c>
      <c r="L101" s="4">
        <f t="shared" si="51"/>
        <v>685</v>
      </c>
      <c r="M101" s="4">
        <f t="shared" si="51"/>
        <v>486</v>
      </c>
      <c r="N101" s="4">
        <f>N49</f>
        <v>166053</v>
      </c>
      <c r="O101" s="4">
        <f t="shared" si="51"/>
        <v>157712</v>
      </c>
      <c r="P101" s="4">
        <f t="shared" si="51"/>
        <v>157503</v>
      </c>
    </row>
    <row r="102" spans="1:16">
      <c r="A102" s="4" t="str">
        <f>A50</f>
        <v>Rockingham County Totals:</v>
      </c>
      <c r="B102" s="4"/>
      <c r="C102" s="4">
        <f>C50</f>
        <v>113023</v>
      </c>
      <c r="D102" s="4">
        <f t="shared" ref="D102:M102" si="52">D50</f>
        <v>2064</v>
      </c>
      <c r="E102" s="4">
        <f t="shared" si="52"/>
        <v>1576</v>
      </c>
      <c r="F102" s="4">
        <f t="shared" si="52"/>
        <v>1579</v>
      </c>
      <c r="G102" s="4">
        <f t="shared" si="52"/>
        <v>2071</v>
      </c>
      <c r="H102" s="4">
        <f t="shared" si="52"/>
        <v>2019</v>
      </c>
      <c r="I102" s="4">
        <f t="shared" si="52"/>
        <v>1583</v>
      </c>
      <c r="J102" s="4">
        <f t="shared" si="52"/>
        <v>944</v>
      </c>
      <c r="K102" s="4">
        <f t="shared" si="52"/>
        <v>733</v>
      </c>
      <c r="L102" s="4">
        <f t="shared" si="52"/>
        <v>669</v>
      </c>
      <c r="M102" s="4">
        <f t="shared" si="52"/>
        <v>432</v>
      </c>
      <c r="N102" s="4">
        <f>N50</f>
        <v>126709</v>
      </c>
      <c r="O102" s="4">
        <f>O50</f>
        <v>295123</v>
      </c>
      <c r="P102" s="4">
        <f>P50</f>
        <v>295608</v>
      </c>
    </row>
    <row r="103" spans="1:16">
      <c r="A103" s="4" t="str">
        <f>A51</f>
        <v>State of NH Totals:</v>
      </c>
      <c r="B103" s="4"/>
      <c r="C103" s="4">
        <f t="shared" ref="C103:M103" si="53">C51</f>
        <v>546524</v>
      </c>
      <c r="D103" s="4">
        <f t="shared" si="53"/>
        <v>7544</v>
      </c>
      <c r="E103" s="4">
        <f t="shared" si="53"/>
        <v>7079</v>
      </c>
      <c r="F103" s="4">
        <f t="shared" si="53"/>
        <v>8898</v>
      </c>
      <c r="G103" s="4">
        <f t="shared" si="53"/>
        <v>9263</v>
      </c>
      <c r="H103" s="4">
        <f t="shared" si="53"/>
        <v>9070</v>
      </c>
      <c r="I103" s="4">
        <f t="shared" si="53"/>
        <v>7702</v>
      </c>
      <c r="J103" s="4">
        <f t="shared" si="53"/>
        <v>5728</v>
      </c>
      <c r="K103" s="4">
        <f t="shared" si="53"/>
        <v>4373</v>
      </c>
      <c r="L103" s="4">
        <f t="shared" si="53"/>
        <v>3078</v>
      </c>
      <c r="M103" s="4">
        <f t="shared" si="53"/>
        <v>2160</v>
      </c>
      <c r="N103" s="4">
        <f>N51</f>
        <v>614754</v>
      </c>
      <c r="O103" s="4">
        <f>O51</f>
        <v>1317208</v>
      </c>
      <c r="P103" s="4">
        <f>P51</f>
        <v>1318000</v>
      </c>
    </row>
  </sheetData>
  <mergeCells count="4">
    <mergeCell ref="C1:M3"/>
    <mergeCell ref="D5:P5"/>
    <mergeCell ref="A4:P4"/>
    <mergeCell ref="A1:A2"/>
  </mergeCells>
  <phoneticPr fontId="42" type="noConversion"/>
  <pageMargins left="0.7" right="0.7" top="0.75" bottom="0.75" header="0.3" footer="0.3"/>
  <pageSetup orientation="portrait" horizontalDpi="429496729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Y116"/>
  <sheetViews>
    <sheetView showGridLines="0" workbookViewId="0">
      <pane xSplit="1" ySplit="5" topLeftCell="B6" activePane="bottomRight" state="frozenSplit"/>
      <selection pane="topRight" activeCell="G1" sqref="G1"/>
      <selection pane="bottomLeft" activeCell="A6" sqref="A6"/>
      <selection pane="bottomRight" activeCell="AF12" sqref="AF12"/>
    </sheetView>
  </sheetViews>
  <sheetFormatPr baseColWidth="10" defaultColWidth="8.83203125" defaultRowHeight="13"/>
  <cols>
    <col min="1" max="1" width="25.5" style="7" customWidth="1"/>
    <col min="2" max="2" width="10.6640625" style="6" hidden="1" customWidth="1"/>
    <col min="3" max="5" width="10.1640625" style="6" hidden="1" customWidth="1"/>
    <col min="6" max="6" width="7.1640625" style="6" hidden="1" customWidth="1"/>
    <col min="7" max="7" width="8.83203125" style="6" hidden="1" customWidth="1"/>
    <col min="8" max="8" width="8.5" style="6" hidden="1" customWidth="1"/>
    <col min="9" max="9" width="8.83203125" style="6" hidden="1" customWidth="1"/>
    <col min="10" max="10" width="10.33203125" style="6" hidden="1" customWidth="1"/>
    <col min="11" max="13" width="7.5" style="6" hidden="1" customWidth="1"/>
    <col min="14" max="14" width="6.6640625" style="6" hidden="1" customWidth="1"/>
    <col min="15" max="15" width="7.5" style="6" hidden="1" customWidth="1"/>
    <col min="16" max="18" width="7.5" style="7" hidden="1" customWidth="1"/>
    <col min="19" max="19" width="6.83203125" style="7" hidden="1" customWidth="1"/>
    <col min="20" max="22" width="6.5" style="7" hidden="1" customWidth="1"/>
    <col min="23" max="23" width="9" style="6" hidden="1" customWidth="1"/>
    <col min="24" max="24" width="8.6640625" style="6" hidden="1" customWidth="1"/>
    <col min="25" max="25" width="8.83203125" style="6" hidden="1" customWidth="1"/>
    <col min="26" max="30" width="8.6640625" style="6" hidden="1" customWidth="1"/>
    <col min="31" max="31" width="9.5" hidden="1" customWidth="1"/>
    <col min="32" max="34" width="9.1640625" customWidth="1"/>
    <col min="37" max="40" width="10.5" style="113" customWidth="1"/>
    <col min="41" max="41" width="10.6640625" style="113" bestFit="1" customWidth="1"/>
    <col min="42" max="44" width="10.6640625" style="113" customWidth="1"/>
    <col min="45" max="45" width="8.83203125" style="7"/>
    <col min="46" max="46" width="9.83203125" style="8" customWidth="1"/>
    <col min="47" max="47" width="12.5" style="9" customWidth="1"/>
    <col min="48" max="48" width="3.33203125" style="9" customWidth="1"/>
    <col min="49" max="49" width="21.83203125" style="9" bestFit="1" customWidth="1"/>
    <col min="50" max="16384" width="8.83203125" style="7"/>
  </cols>
  <sheetData>
    <row r="1" spans="1:51" ht="18.75" customHeight="1">
      <c r="A1" s="5" t="s">
        <v>68</v>
      </c>
      <c r="AF1" s="432" t="s">
        <v>69</v>
      </c>
      <c r="AT1" s="839" t="s">
        <v>70</v>
      </c>
      <c r="AU1" s="839"/>
      <c r="AV1" s="839"/>
      <c r="AW1" s="839"/>
    </row>
    <row r="2" spans="1:51" ht="15.75" customHeight="1">
      <c r="A2" s="477"/>
      <c r="B2" s="860" t="s">
        <v>71</v>
      </c>
      <c r="C2" s="861"/>
      <c r="D2" s="861"/>
      <c r="E2" s="861"/>
      <c r="F2" s="862"/>
      <c r="G2" s="866" t="s">
        <v>72</v>
      </c>
      <c r="H2" s="867"/>
      <c r="I2" s="867"/>
      <c r="J2" s="868"/>
      <c r="K2" s="840" t="s">
        <v>73</v>
      </c>
      <c r="L2" s="841"/>
      <c r="M2" s="856"/>
      <c r="N2" s="846" t="s">
        <v>74</v>
      </c>
      <c r="O2" s="847"/>
      <c r="P2" s="840" t="s">
        <v>75</v>
      </c>
      <c r="Q2" s="841"/>
      <c r="R2" s="841"/>
      <c r="S2" s="841"/>
      <c r="T2" s="841"/>
      <c r="U2" s="841"/>
      <c r="V2" s="842"/>
      <c r="W2" s="872" t="s">
        <v>76</v>
      </c>
      <c r="X2" s="873"/>
      <c r="Y2" s="873"/>
      <c r="Z2" s="873"/>
      <c r="AA2" s="873"/>
      <c r="AB2" s="873"/>
      <c r="AC2" s="873"/>
      <c r="AD2" s="873"/>
      <c r="AE2" s="873"/>
      <c r="AF2" s="874"/>
      <c r="AG2" s="561"/>
      <c r="AH2" s="562"/>
      <c r="AI2" s="211"/>
      <c r="AK2" s="864" t="s">
        <v>77</v>
      </c>
      <c r="AL2" s="865"/>
      <c r="AM2" s="865"/>
      <c r="AN2" s="865"/>
      <c r="AO2" s="865"/>
      <c r="AP2" s="865"/>
      <c r="AQ2" s="865"/>
      <c r="AR2" s="865"/>
      <c r="AT2" s="852" t="s">
        <v>78</v>
      </c>
      <c r="AU2" s="853"/>
      <c r="AV2" s="15"/>
      <c r="AW2" s="15" t="s">
        <v>79</v>
      </c>
    </row>
    <row r="3" spans="1:51" ht="26.25" customHeight="1">
      <c r="A3" s="478"/>
      <c r="B3" s="863" t="s">
        <v>80</v>
      </c>
      <c r="C3" s="863"/>
      <c r="D3" s="863"/>
      <c r="E3" s="863"/>
      <c r="F3" s="863"/>
      <c r="G3" s="869" t="s">
        <v>81</v>
      </c>
      <c r="H3" s="870"/>
      <c r="I3" s="870"/>
      <c r="J3" s="871"/>
      <c r="K3" s="857"/>
      <c r="L3" s="858"/>
      <c r="M3" s="859"/>
      <c r="N3" s="848"/>
      <c r="O3" s="849"/>
      <c r="P3" s="843"/>
      <c r="Q3" s="844"/>
      <c r="R3" s="844"/>
      <c r="S3" s="844"/>
      <c r="T3" s="844"/>
      <c r="U3" s="844"/>
      <c r="V3" s="845"/>
      <c r="W3" s="875"/>
      <c r="X3" s="876"/>
      <c r="Y3" s="876"/>
      <c r="Z3" s="876"/>
      <c r="AA3" s="876"/>
      <c r="AB3" s="876"/>
      <c r="AC3" s="876"/>
      <c r="AD3" s="876"/>
      <c r="AE3" s="876"/>
      <c r="AF3" s="877"/>
      <c r="AG3" s="563"/>
      <c r="AH3" s="564"/>
      <c r="AI3" s="211"/>
      <c r="AK3" s="114" t="s">
        <v>82</v>
      </c>
      <c r="AL3" s="115">
        <v>1990</v>
      </c>
      <c r="AM3" s="116">
        <v>2000</v>
      </c>
      <c r="AN3" s="132">
        <v>2006</v>
      </c>
      <c r="AO3" s="133">
        <v>2007</v>
      </c>
      <c r="AP3" s="117">
        <v>2008</v>
      </c>
      <c r="AQ3" s="118">
        <v>2009</v>
      </c>
      <c r="AR3" s="117">
        <v>2010</v>
      </c>
      <c r="AT3" s="854" t="s">
        <v>83</v>
      </c>
      <c r="AU3" s="855"/>
      <c r="AV3" s="15"/>
      <c r="AW3" s="15" t="s">
        <v>84</v>
      </c>
      <c r="AX3" s="11"/>
      <c r="AY3" s="11"/>
    </row>
    <row r="4" spans="1:51" ht="14">
      <c r="A4" s="478" t="s">
        <v>85</v>
      </c>
      <c r="B4" s="479" t="s">
        <v>86</v>
      </c>
      <c r="C4" s="479" t="s">
        <v>13</v>
      </c>
      <c r="D4" s="479" t="s">
        <v>87</v>
      </c>
      <c r="E4" s="479" t="s">
        <v>88</v>
      </c>
      <c r="F4" s="479" t="s">
        <v>89</v>
      </c>
      <c r="G4" s="480">
        <v>1980</v>
      </c>
      <c r="H4" s="29">
        <v>1990</v>
      </c>
      <c r="I4" s="614">
        <v>2000</v>
      </c>
      <c r="J4" s="481">
        <v>2010</v>
      </c>
      <c r="K4" s="480" t="s">
        <v>90</v>
      </c>
      <c r="L4" s="559" t="s">
        <v>91</v>
      </c>
      <c r="M4" s="560" t="s">
        <v>92</v>
      </c>
      <c r="N4" s="482">
        <v>1980</v>
      </c>
      <c r="O4" s="483">
        <v>1990</v>
      </c>
      <c r="P4" s="484">
        <v>2000</v>
      </c>
      <c r="Q4" s="485">
        <v>2006</v>
      </c>
      <c r="R4" s="485">
        <v>2007</v>
      </c>
      <c r="S4" s="485">
        <v>2008</v>
      </c>
      <c r="T4" s="485">
        <v>2009</v>
      </c>
      <c r="U4" s="485">
        <v>2010</v>
      </c>
      <c r="V4" s="481">
        <v>2011</v>
      </c>
      <c r="W4" s="482">
        <v>2000</v>
      </c>
      <c r="X4" s="486">
        <v>2001</v>
      </c>
      <c r="Y4" s="486">
        <v>2002</v>
      </c>
      <c r="Z4" s="486">
        <v>2003</v>
      </c>
      <c r="AA4" s="486">
        <v>2004</v>
      </c>
      <c r="AB4" s="486">
        <v>2005</v>
      </c>
      <c r="AC4" s="486">
        <v>2006</v>
      </c>
      <c r="AD4" s="486">
        <v>2007</v>
      </c>
      <c r="AE4" s="486">
        <v>2008</v>
      </c>
      <c r="AF4" s="483">
        <v>2009</v>
      </c>
      <c r="AG4" s="486">
        <v>2010</v>
      </c>
      <c r="AH4" s="483">
        <v>2011</v>
      </c>
      <c r="AK4" s="119"/>
      <c r="AL4" s="120"/>
      <c r="AM4" s="121"/>
      <c r="AN4" s="120"/>
      <c r="AO4" s="122"/>
      <c r="AP4" s="120"/>
      <c r="AQ4" s="120"/>
      <c r="AR4" s="120"/>
      <c r="AT4" s="109" t="s">
        <v>93</v>
      </c>
      <c r="AU4" s="110" t="s">
        <v>94</v>
      </c>
      <c r="AV4" s="622"/>
      <c r="AW4" s="622"/>
      <c r="AX4" s="12"/>
      <c r="AY4" s="12"/>
    </row>
    <row r="5" spans="1:51" ht="15.5" customHeight="1">
      <c r="A5" s="92" t="str">
        <f>'OEP RAW Data'!A55</f>
        <v>East Kingston</v>
      </c>
      <c r="B5" s="90">
        <v>1</v>
      </c>
      <c r="C5" s="90" t="s">
        <v>17</v>
      </c>
      <c r="D5" s="91">
        <v>23</v>
      </c>
      <c r="E5" s="90" t="s">
        <v>95</v>
      </c>
      <c r="F5" s="90" t="s">
        <v>96</v>
      </c>
      <c r="G5" s="93">
        <v>362</v>
      </c>
      <c r="H5" s="93">
        <v>494</v>
      </c>
      <c r="I5" s="94">
        <f>'OEP RAW Data'!C55</f>
        <v>648</v>
      </c>
      <c r="J5" s="94">
        <f>'OEP RAW Data'!N55</f>
        <v>907</v>
      </c>
      <c r="K5" s="95">
        <f t="shared" ref="K5:K53" si="0">(H5/G5)^(1/(1990-1980))-1</f>
        <v>3.1577444839894664E-2</v>
      </c>
      <c r="L5" s="95">
        <f t="shared" ref="L5:L36" si="1">(I5/H5)^(1/(2000-1990))-1</f>
        <v>2.7507038941817719E-2</v>
      </c>
      <c r="M5" s="239">
        <f>(J5/I5)^(1/(2010-2000))-1</f>
        <v>3.4196891609326929E-2</v>
      </c>
      <c r="N5" s="96">
        <f t="shared" ref="N5:N51" si="2">AK5/G5</f>
        <v>3.1353591160220993</v>
      </c>
      <c r="O5" s="96">
        <f t="shared" ref="O5:O51" si="3">AL5/H5</f>
        <v>2.736842105263158</v>
      </c>
      <c r="P5" s="96">
        <f t="shared" ref="P5:P47" si="4">AM5/W5</f>
        <v>2.7030303030303031</v>
      </c>
      <c r="Q5" s="97">
        <f>AN5/AC5</f>
        <v>2.5568581477139509</v>
      </c>
      <c r="R5" s="97">
        <f>AO5/AD5</f>
        <v>2.5510907003444316</v>
      </c>
      <c r="S5" s="96">
        <f>AP5/AE5</f>
        <v>2.5694760820045559</v>
      </c>
      <c r="T5" s="96">
        <f t="shared" ref="T5:T22" si="5">AQ5/AF5</f>
        <v>2.5832389580973953</v>
      </c>
      <c r="U5" s="97"/>
      <c r="V5" s="97"/>
      <c r="W5" s="98">
        <f>'OEP RAW Data'!C55+'OEP RAW Data'!D55</f>
        <v>660</v>
      </c>
      <c r="X5" s="98">
        <f>W5+'OEP RAW Data'!E55</f>
        <v>673</v>
      </c>
      <c r="Y5" s="98">
        <f>X5+'OEP RAW Data'!F55</f>
        <v>709</v>
      </c>
      <c r="Z5" s="98">
        <f>Y5+'OEP RAW Data'!G55</f>
        <v>743</v>
      </c>
      <c r="AA5" s="98">
        <f>Z5+'OEP RAW Data'!H55</f>
        <v>795</v>
      </c>
      <c r="AB5" s="98">
        <f>AA5+'OEP RAW Data'!I55</f>
        <v>831</v>
      </c>
      <c r="AC5" s="98">
        <f>AB5+'OEP RAW Data'!J55</f>
        <v>853</v>
      </c>
      <c r="AD5" s="98">
        <f>AC5+'OEP RAW Data'!K55</f>
        <v>871</v>
      </c>
      <c r="AE5" s="98">
        <f>AD5+'OEP RAW Data'!L55</f>
        <v>878</v>
      </c>
      <c r="AF5" s="98">
        <f>AE5+'OEP RAW Data'!M55</f>
        <v>883</v>
      </c>
      <c r="AG5" s="98"/>
      <c r="AH5" s="98"/>
      <c r="AI5" s="168"/>
      <c r="AJ5" s="102"/>
      <c r="AK5" s="123">
        <v>1135</v>
      </c>
      <c r="AL5" s="123">
        <v>1352</v>
      </c>
      <c r="AM5" s="124">
        <v>1784</v>
      </c>
      <c r="AN5" s="125">
        <v>2181</v>
      </c>
      <c r="AO5" s="137">
        <v>2222</v>
      </c>
      <c r="AP5" s="137">
        <v>2256</v>
      </c>
      <c r="AQ5" s="123">
        <v>2281</v>
      </c>
      <c r="AR5" s="123"/>
      <c r="AS5" s="102"/>
      <c r="AT5" s="99">
        <f t="shared" ref="AT5:AT39" si="6">AD5-W5</f>
        <v>211</v>
      </c>
      <c r="AU5" s="100">
        <f t="shared" ref="AU5:AU39" si="7">(AD5/W5)^(1/7)-1</f>
        <v>4.0424577464123423E-2</v>
      </c>
      <c r="AV5" s="100"/>
      <c r="AW5" s="100">
        <f t="shared" ref="AW5:AW49" si="8">(AD5/AB5)^(1/2)-1</f>
        <v>2.3784536597742711E-2</v>
      </c>
      <c r="AX5" s="17"/>
      <c r="AY5" s="17"/>
    </row>
    <row r="6" spans="1:51" s="102" customFormat="1" ht="14.5" customHeight="1">
      <c r="A6" s="92" t="str">
        <f>'OEP RAW Data'!A56</f>
        <v>Exeter</v>
      </c>
      <c r="B6" s="90">
        <v>1</v>
      </c>
      <c r="C6" s="90" t="s">
        <v>17</v>
      </c>
      <c r="D6" s="91">
        <v>23</v>
      </c>
      <c r="E6" s="90" t="s">
        <v>95</v>
      </c>
      <c r="F6" s="90" t="s">
        <v>96</v>
      </c>
      <c r="G6" s="93">
        <v>4406</v>
      </c>
      <c r="H6" s="93">
        <v>5346</v>
      </c>
      <c r="I6" s="94">
        <f>'OEP RAW Data'!C56</f>
        <v>6107</v>
      </c>
      <c r="J6" s="94">
        <f>'OEP RAW Data'!N56</f>
        <v>6496</v>
      </c>
      <c r="K6" s="95">
        <f t="shared" si="0"/>
        <v>1.9526329846354384E-2</v>
      </c>
      <c r="L6" s="95">
        <f t="shared" si="1"/>
        <v>1.3397658636002285E-2</v>
      </c>
      <c r="M6" s="239">
        <f t="shared" ref="M6:M53" si="9">(J6/I6)^(1/(2010-2000))-1</f>
        <v>6.1942000653507634E-3</v>
      </c>
      <c r="N6" s="96">
        <f t="shared" si="2"/>
        <v>2.5020426690876079</v>
      </c>
      <c r="O6" s="96">
        <f t="shared" si="3"/>
        <v>2.3346427235316125</v>
      </c>
      <c r="P6" s="96">
        <f t="shared" si="4"/>
        <v>2.28696925329429</v>
      </c>
      <c r="Q6" s="97">
        <f t="shared" ref="Q6:Q48" si="10">AN6/AC6</f>
        <v>2.2146884046929758</v>
      </c>
      <c r="R6" s="97">
        <f t="shared" ref="R6:S47" si="11">AO6/AD6</f>
        <v>2.195980658809308</v>
      </c>
      <c r="S6" s="96">
        <f t="shared" si="11"/>
        <v>2.149614472123369</v>
      </c>
      <c r="T6" s="96">
        <f t="shared" si="5"/>
        <v>2.1888609094948897</v>
      </c>
      <c r="U6" s="97"/>
      <c r="V6" s="97"/>
      <c r="W6" s="98">
        <f>'OEP RAW Data'!C56+'OEP RAW Data'!D56</f>
        <v>6147</v>
      </c>
      <c r="X6" s="98">
        <f>W6+'OEP RAW Data'!E56</f>
        <v>6173</v>
      </c>
      <c r="Y6" s="98">
        <f>X6+'OEP RAW Data'!F56</f>
        <v>6275</v>
      </c>
      <c r="Z6" s="98">
        <f>Y6+'OEP RAW Data'!G56</f>
        <v>6348</v>
      </c>
      <c r="AA6" s="98">
        <f>Z6+'OEP RAW Data'!H56</f>
        <v>6420</v>
      </c>
      <c r="AB6" s="98">
        <f>AA6+'OEP RAW Data'!I56</f>
        <v>6503</v>
      </c>
      <c r="AC6" s="98">
        <f>AB6+'OEP RAW Data'!J56</f>
        <v>6563</v>
      </c>
      <c r="AD6" s="98">
        <f>AC6+'OEP RAW Data'!K56</f>
        <v>6618</v>
      </c>
      <c r="AE6" s="98">
        <f>AD6+'OEP RAW Data'!L56</f>
        <v>6744</v>
      </c>
      <c r="AF6" s="98">
        <f>AE6+'OEP RAW Data'!M56</f>
        <v>6751</v>
      </c>
      <c r="AI6" s="168"/>
      <c r="AK6" s="123">
        <v>11024</v>
      </c>
      <c r="AL6" s="123">
        <v>12481</v>
      </c>
      <c r="AM6" s="124">
        <v>14058</v>
      </c>
      <c r="AN6" s="125">
        <v>14535</v>
      </c>
      <c r="AO6" s="137">
        <v>14533</v>
      </c>
      <c r="AP6" s="137">
        <v>14497</v>
      </c>
      <c r="AQ6" s="123">
        <v>14777</v>
      </c>
      <c r="AR6" s="123"/>
      <c r="AT6" s="99">
        <f t="shared" si="6"/>
        <v>471</v>
      </c>
      <c r="AU6" s="100">
        <f t="shared" si="7"/>
        <v>1.0602823107081161E-2</v>
      </c>
      <c r="AV6" s="100"/>
      <c r="AW6" s="100">
        <f t="shared" si="8"/>
        <v>8.8033236359161826E-3</v>
      </c>
      <c r="AX6" s="101"/>
      <c r="AY6" s="101"/>
    </row>
    <row r="7" spans="1:51" s="102" customFormat="1" ht="14.5" customHeight="1">
      <c r="A7" s="92" t="str">
        <f>'OEP RAW Data'!A57</f>
        <v>Greenland</v>
      </c>
      <c r="B7" s="90">
        <v>1</v>
      </c>
      <c r="C7" s="90" t="s">
        <v>17</v>
      </c>
      <c r="D7" s="91">
        <v>24</v>
      </c>
      <c r="E7" s="90" t="s">
        <v>95</v>
      </c>
      <c r="F7" s="90" t="s">
        <v>96</v>
      </c>
      <c r="G7" s="93">
        <v>728</v>
      </c>
      <c r="H7" s="93">
        <v>1082</v>
      </c>
      <c r="I7" s="94">
        <f>'OEP RAW Data'!C57</f>
        <v>1244</v>
      </c>
      <c r="J7" s="94">
        <f>'OEP RAW Data'!N57</f>
        <v>1443</v>
      </c>
      <c r="K7" s="95">
        <f t="shared" si="0"/>
        <v>4.0422146740083376E-2</v>
      </c>
      <c r="L7" s="95">
        <f t="shared" si="1"/>
        <v>1.4049865913460691E-2</v>
      </c>
      <c r="M7" s="239">
        <f t="shared" si="9"/>
        <v>1.4949876532187378E-2</v>
      </c>
      <c r="N7" s="96">
        <f t="shared" si="2"/>
        <v>2.9244505494505493</v>
      </c>
      <c r="O7" s="96">
        <f t="shared" si="3"/>
        <v>2.5582255083179297</v>
      </c>
      <c r="P7" s="96">
        <f t="shared" si="4"/>
        <v>2.5220125786163523</v>
      </c>
      <c r="Q7" s="97">
        <f t="shared" si="10"/>
        <v>2.4802052785923752</v>
      </c>
      <c r="R7" s="97">
        <f t="shared" si="11"/>
        <v>2.44967414916727</v>
      </c>
      <c r="S7" s="96">
        <f t="shared" si="11"/>
        <v>2.4414931801866477</v>
      </c>
      <c r="T7" s="96">
        <f t="shared" si="5"/>
        <v>2.4417613636363638</v>
      </c>
      <c r="U7" s="97"/>
      <c r="V7" s="97"/>
      <c r="W7" s="98">
        <f>'OEP RAW Data'!C57+'OEP RAW Data'!D57</f>
        <v>1272</v>
      </c>
      <c r="X7" s="98">
        <f>W7+'OEP RAW Data'!E57</f>
        <v>1290</v>
      </c>
      <c r="Y7" s="98">
        <f>X7+'OEP RAW Data'!F57</f>
        <v>1312</v>
      </c>
      <c r="Z7" s="98">
        <f>Y7+'OEP RAW Data'!G57</f>
        <v>1327</v>
      </c>
      <c r="AA7" s="98">
        <f>Z7+'OEP RAW Data'!H57</f>
        <v>1335</v>
      </c>
      <c r="AB7" s="98">
        <f>AA7+'OEP RAW Data'!I57</f>
        <v>1350</v>
      </c>
      <c r="AC7" s="98">
        <f>AB7+'OEP RAW Data'!J57</f>
        <v>1364</v>
      </c>
      <c r="AD7" s="98">
        <f>AC7+'OEP RAW Data'!K57</f>
        <v>1381</v>
      </c>
      <c r="AE7" s="98">
        <f>AD7+'OEP RAW Data'!L57</f>
        <v>1393</v>
      </c>
      <c r="AF7" s="98">
        <f>AE7+'OEP RAW Data'!M57</f>
        <v>1408</v>
      </c>
      <c r="AI7" s="168"/>
      <c r="AK7" s="123">
        <v>2129</v>
      </c>
      <c r="AL7" s="123">
        <v>2768</v>
      </c>
      <c r="AM7" s="124">
        <v>3208</v>
      </c>
      <c r="AN7" s="125">
        <v>3383</v>
      </c>
      <c r="AO7" s="137">
        <v>3383</v>
      </c>
      <c r="AP7" s="137">
        <v>3401</v>
      </c>
      <c r="AQ7" s="123">
        <v>3438</v>
      </c>
      <c r="AR7" s="123"/>
      <c r="AT7" s="99">
        <f t="shared" si="6"/>
        <v>109</v>
      </c>
      <c r="AU7" s="100">
        <f t="shared" si="7"/>
        <v>1.181459161693077E-2</v>
      </c>
      <c r="AV7" s="100"/>
      <c r="AW7" s="100">
        <f t="shared" si="8"/>
        <v>1.1416315353357964E-2</v>
      </c>
      <c r="AX7" s="101"/>
      <c r="AY7" s="101"/>
    </row>
    <row r="8" spans="1:51" s="102" customFormat="1" ht="14.5" customHeight="1">
      <c r="A8" s="92" t="str">
        <f>'OEP RAW Data'!A58</f>
        <v>Hampton</v>
      </c>
      <c r="B8" s="90">
        <v>1</v>
      </c>
      <c r="C8" s="90" t="s">
        <v>17</v>
      </c>
      <c r="D8" s="91">
        <v>24</v>
      </c>
      <c r="E8" s="90" t="s">
        <v>95</v>
      </c>
      <c r="F8" s="90" t="s">
        <v>96</v>
      </c>
      <c r="G8" s="93">
        <v>4437</v>
      </c>
      <c r="H8" s="93">
        <v>8599</v>
      </c>
      <c r="I8" s="94">
        <f>'OEP RAW Data'!C58</f>
        <v>9349</v>
      </c>
      <c r="J8" s="94">
        <f>'OEP RAW Data'!N58</f>
        <v>9921</v>
      </c>
      <c r="K8" s="95">
        <f t="shared" si="0"/>
        <v>6.8404852950419537E-2</v>
      </c>
      <c r="L8" s="95">
        <f t="shared" si="1"/>
        <v>8.3974089159128962E-3</v>
      </c>
      <c r="M8" s="239">
        <f t="shared" si="9"/>
        <v>5.9561011482567316E-3</v>
      </c>
      <c r="N8" s="96">
        <f t="shared" si="2"/>
        <v>2.3648861843588009</v>
      </c>
      <c r="O8" s="96">
        <f t="shared" si="3"/>
        <v>1.4278404465635539</v>
      </c>
      <c r="P8" s="96">
        <f t="shared" si="4"/>
        <v>1.5888735240931815</v>
      </c>
      <c r="Q8" s="97">
        <f t="shared" si="10"/>
        <v>1.5479229989868288</v>
      </c>
      <c r="R8" s="97">
        <f t="shared" si="11"/>
        <v>1.5380330193456904</v>
      </c>
      <c r="S8" s="96">
        <f t="shared" si="11"/>
        <v>1.6202122283981808</v>
      </c>
      <c r="T8" s="96">
        <f t="shared" si="5"/>
        <v>1.5207345373827061</v>
      </c>
      <c r="U8" s="97"/>
      <c r="V8" s="97"/>
      <c r="W8" s="98">
        <f>'OEP RAW Data'!C58+'OEP RAW Data'!D58</f>
        <v>9401</v>
      </c>
      <c r="X8" s="98">
        <f>W8+'OEP RAW Data'!E58</f>
        <v>9444</v>
      </c>
      <c r="Y8" s="98">
        <f>X8+'OEP RAW Data'!F58</f>
        <v>9566</v>
      </c>
      <c r="Z8" s="98">
        <f>Y8+'OEP RAW Data'!G58</f>
        <v>9672</v>
      </c>
      <c r="AA8" s="98">
        <f>Z8+'OEP RAW Data'!H58</f>
        <v>9780</v>
      </c>
      <c r="AB8" s="98">
        <f>AA8+'OEP RAW Data'!I58</f>
        <v>9834</v>
      </c>
      <c r="AC8" s="98">
        <f>AB8+'OEP RAW Data'!J58</f>
        <v>9870</v>
      </c>
      <c r="AD8" s="98">
        <f>AC8+'OEP RAW Data'!K58</f>
        <v>9873</v>
      </c>
      <c r="AE8" s="98">
        <f>AD8+'OEP RAW Data'!L58</f>
        <v>9895</v>
      </c>
      <c r="AF8" s="98">
        <f>AE8+'OEP RAW Data'!M58</f>
        <v>9911</v>
      </c>
      <c r="AI8" s="168"/>
      <c r="AK8" s="123">
        <v>10493</v>
      </c>
      <c r="AL8" s="123">
        <v>12278</v>
      </c>
      <c r="AM8" s="124">
        <v>14937</v>
      </c>
      <c r="AN8" s="125">
        <v>15278</v>
      </c>
      <c r="AO8" s="137">
        <v>15185</v>
      </c>
      <c r="AP8" s="137">
        <v>16032</v>
      </c>
      <c r="AQ8" s="123">
        <v>15072</v>
      </c>
      <c r="AR8" s="123"/>
      <c r="AT8" s="99">
        <f t="shared" si="6"/>
        <v>472</v>
      </c>
      <c r="AU8" s="100">
        <f t="shared" si="7"/>
        <v>7.0227866362451152E-3</v>
      </c>
      <c r="AV8" s="100"/>
      <c r="AW8" s="100">
        <f t="shared" si="8"/>
        <v>1.9809543224329484E-3</v>
      </c>
      <c r="AX8" s="101"/>
      <c r="AY8" s="101"/>
    </row>
    <row r="9" spans="1:51" s="102" customFormat="1" ht="14.5" customHeight="1">
      <c r="A9" s="92" t="str">
        <f>'OEP RAW Data'!A59</f>
        <v>Hampton Falls</v>
      </c>
      <c r="B9" s="90">
        <v>1</v>
      </c>
      <c r="C9" s="90" t="s">
        <v>17</v>
      </c>
      <c r="D9" s="91">
        <v>23</v>
      </c>
      <c r="E9" s="90" t="s">
        <v>95</v>
      </c>
      <c r="F9" s="90" t="s">
        <v>96</v>
      </c>
      <c r="G9" s="93">
        <v>483</v>
      </c>
      <c r="H9" s="93">
        <v>591</v>
      </c>
      <c r="I9" s="94">
        <f>'OEP RAW Data'!C59</f>
        <v>729</v>
      </c>
      <c r="J9" s="94">
        <f>'OEP RAW Data'!N59</f>
        <v>900</v>
      </c>
      <c r="K9" s="95">
        <f t="shared" si="0"/>
        <v>2.0384927874580683E-2</v>
      </c>
      <c r="L9" s="95">
        <f t="shared" si="1"/>
        <v>2.1207521242352811E-2</v>
      </c>
      <c r="M9" s="239">
        <f t="shared" si="9"/>
        <v>2.1295687600135116E-2</v>
      </c>
      <c r="N9" s="96">
        <f t="shared" si="2"/>
        <v>2.8405797101449277</v>
      </c>
      <c r="O9" s="96">
        <f t="shared" si="3"/>
        <v>2.5431472081218276</v>
      </c>
      <c r="P9" s="96">
        <f t="shared" si="4"/>
        <v>2.5336927223719679</v>
      </c>
      <c r="Q9" s="97">
        <f t="shared" si="10"/>
        <v>2.4457687723480332</v>
      </c>
      <c r="R9" s="97">
        <f t="shared" si="11"/>
        <v>2.4557260920897286</v>
      </c>
      <c r="S9" s="96">
        <f t="shared" si="11"/>
        <v>2.4471830985915495</v>
      </c>
      <c r="T9" s="96">
        <f t="shared" si="5"/>
        <v>2.4584795321637425</v>
      </c>
      <c r="U9" s="97"/>
      <c r="V9" s="97"/>
      <c r="W9" s="98">
        <f>'OEP RAW Data'!C59+'OEP RAW Data'!D59</f>
        <v>742</v>
      </c>
      <c r="X9" s="98">
        <f>W9+'OEP RAW Data'!E59</f>
        <v>753</v>
      </c>
      <c r="Y9" s="98">
        <f>X9+'OEP RAW Data'!F59</f>
        <v>771</v>
      </c>
      <c r="Z9" s="98">
        <f>Y9+'OEP RAW Data'!G59</f>
        <v>782</v>
      </c>
      <c r="AA9" s="98">
        <f>Z9+'OEP RAW Data'!H59</f>
        <v>800</v>
      </c>
      <c r="AB9" s="98">
        <f>AA9+'OEP RAW Data'!I59</f>
        <v>816</v>
      </c>
      <c r="AC9" s="98">
        <f>AB9+'OEP RAW Data'!J59</f>
        <v>839</v>
      </c>
      <c r="AD9" s="98">
        <f>AC9+'OEP RAW Data'!K59</f>
        <v>847</v>
      </c>
      <c r="AE9" s="98">
        <f>AD9+'OEP RAW Data'!L59</f>
        <v>852</v>
      </c>
      <c r="AF9" s="98">
        <f>AE9+'OEP RAW Data'!M59</f>
        <v>855</v>
      </c>
      <c r="AI9" s="168"/>
      <c r="AK9" s="123">
        <v>1372</v>
      </c>
      <c r="AL9" s="123">
        <v>1503</v>
      </c>
      <c r="AM9" s="124">
        <v>1880</v>
      </c>
      <c r="AN9" s="125">
        <v>2052</v>
      </c>
      <c r="AO9" s="137">
        <v>2080</v>
      </c>
      <c r="AP9" s="137">
        <v>2085</v>
      </c>
      <c r="AQ9" s="123">
        <v>2102</v>
      </c>
      <c r="AR9" s="123"/>
      <c r="AT9" s="99">
        <f t="shared" si="6"/>
        <v>105</v>
      </c>
      <c r="AU9" s="100">
        <f t="shared" si="7"/>
        <v>1.9087226028012161E-2</v>
      </c>
      <c r="AV9" s="100"/>
      <c r="AW9" s="100">
        <f t="shared" si="8"/>
        <v>1.88180387480541E-2</v>
      </c>
      <c r="AX9" s="101"/>
      <c r="AY9" s="101"/>
    </row>
    <row r="10" spans="1:51" s="102" customFormat="1" ht="14.5" customHeight="1">
      <c r="A10" s="92" t="str">
        <f>'OEP RAW Data'!A60</f>
        <v>Kensington</v>
      </c>
      <c r="B10" s="90">
        <v>1</v>
      </c>
      <c r="C10" s="90" t="s">
        <v>17</v>
      </c>
      <c r="D10" s="91">
        <v>23</v>
      </c>
      <c r="E10" s="90" t="s">
        <v>95</v>
      </c>
      <c r="F10" s="90" t="s">
        <v>96</v>
      </c>
      <c r="G10" s="93">
        <v>450</v>
      </c>
      <c r="H10" s="93">
        <v>585</v>
      </c>
      <c r="I10" s="94">
        <f>'OEP RAW Data'!C60</f>
        <v>672</v>
      </c>
      <c r="J10" s="94">
        <f>'OEP RAW Data'!N60</f>
        <v>806</v>
      </c>
      <c r="K10" s="95">
        <f t="shared" si="0"/>
        <v>2.6583631304232025E-2</v>
      </c>
      <c r="L10" s="95">
        <f t="shared" si="1"/>
        <v>1.3961209320369594E-2</v>
      </c>
      <c r="M10" s="239">
        <f t="shared" si="9"/>
        <v>1.8348849025552116E-2</v>
      </c>
      <c r="N10" s="96">
        <f t="shared" si="2"/>
        <v>2.9377777777777778</v>
      </c>
      <c r="O10" s="96">
        <f t="shared" si="3"/>
        <v>2.7880341880341879</v>
      </c>
      <c r="P10" s="96">
        <f t="shared" si="4"/>
        <v>2.7675438596491229</v>
      </c>
      <c r="Q10" s="97">
        <f t="shared" si="10"/>
        <v>2.7165149544863461</v>
      </c>
      <c r="R10" s="97">
        <f t="shared" si="11"/>
        <v>2.6911196911196913</v>
      </c>
      <c r="S10" s="96">
        <f t="shared" si="11"/>
        <v>2.68974358974359</v>
      </c>
      <c r="T10" s="96">
        <f t="shared" si="5"/>
        <v>2.7051282051282053</v>
      </c>
      <c r="U10" s="97"/>
      <c r="V10" s="97"/>
      <c r="W10" s="98">
        <f>'OEP RAW Data'!C60+'OEP RAW Data'!D60</f>
        <v>684</v>
      </c>
      <c r="X10" s="98">
        <f>W10+'OEP RAW Data'!E60</f>
        <v>706</v>
      </c>
      <c r="Y10" s="98">
        <f>X10+'OEP RAW Data'!F60</f>
        <v>716</v>
      </c>
      <c r="Z10" s="98">
        <f>Y10+'OEP RAW Data'!G60</f>
        <v>736</v>
      </c>
      <c r="AA10" s="98">
        <f>Z10+'OEP RAW Data'!H60</f>
        <v>746</v>
      </c>
      <c r="AB10" s="98">
        <f>AA10+'OEP RAW Data'!I60</f>
        <v>761</v>
      </c>
      <c r="AC10" s="98">
        <f>AB10+'OEP RAW Data'!J60</f>
        <v>769</v>
      </c>
      <c r="AD10" s="98">
        <f>AC10+'OEP RAW Data'!K60</f>
        <v>777</v>
      </c>
      <c r="AE10" s="98">
        <f>AD10+'OEP RAW Data'!L60</f>
        <v>780</v>
      </c>
      <c r="AF10" s="98">
        <f>AE10+'OEP RAW Data'!M60</f>
        <v>780</v>
      </c>
      <c r="AI10" s="168"/>
      <c r="AK10" s="123">
        <v>1322</v>
      </c>
      <c r="AL10" s="123">
        <v>1631</v>
      </c>
      <c r="AM10" s="124">
        <v>1893</v>
      </c>
      <c r="AN10" s="125">
        <v>2089</v>
      </c>
      <c r="AO10" s="137">
        <v>2091</v>
      </c>
      <c r="AP10" s="137">
        <v>2098</v>
      </c>
      <c r="AQ10" s="123">
        <v>2110</v>
      </c>
      <c r="AR10" s="123"/>
      <c r="AT10" s="99">
        <f t="shared" si="6"/>
        <v>93</v>
      </c>
      <c r="AU10" s="100">
        <f t="shared" si="7"/>
        <v>1.8378621814125751E-2</v>
      </c>
      <c r="AV10" s="100"/>
      <c r="AW10" s="100">
        <f t="shared" si="8"/>
        <v>1.0457800775712123E-2</v>
      </c>
      <c r="AX10" s="101"/>
      <c r="AY10" s="101"/>
    </row>
    <row r="11" spans="1:51" s="102" customFormat="1" ht="14.5" customHeight="1">
      <c r="A11" s="92" t="str">
        <f>'OEP RAW Data'!A61</f>
        <v>New Castle</v>
      </c>
      <c r="B11" s="90">
        <v>1</v>
      </c>
      <c r="C11" s="90" t="s">
        <v>17</v>
      </c>
      <c r="D11" s="91">
        <v>24</v>
      </c>
      <c r="E11" s="90" t="s">
        <v>95</v>
      </c>
      <c r="F11" s="90" t="s">
        <v>96</v>
      </c>
      <c r="G11" s="93">
        <v>357</v>
      </c>
      <c r="H11" s="93">
        <v>399</v>
      </c>
      <c r="I11" s="94">
        <f>'OEP RAW Data'!C61</f>
        <v>488</v>
      </c>
      <c r="J11" s="94">
        <f>'OEP RAW Data'!N61</f>
        <v>537</v>
      </c>
      <c r="K11" s="95">
        <f t="shared" si="0"/>
        <v>1.1184649191012808E-2</v>
      </c>
      <c r="L11" s="95">
        <f t="shared" si="1"/>
        <v>2.0339483514254963E-2</v>
      </c>
      <c r="M11" s="239">
        <f t="shared" si="9"/>
        <v>9.6141910986786705E-3</v>
      </c>
      <c r="N11" s="96">
        <f t="shared" si="2"/>
        <v>2.6218487394957983</v>
      </c>
      <c r="O11" s="96">
        <f t="shared" si="3"/>
        <v>2.1052631578947367</v>
      </c>
      <c r="P11" s="96">
        <f t="shared" si="4"/>
        <v>2.0570264765784114</v>
      </c>
      <c r="Q11" s="97">
        <f t="shared" si="10"/>
        <v>1.9844961240310077</v>
      </c>
      <c r="R11" s="97">
        <f t="shared" si="11"/>
        <v>1.972972972972973</v>
      </c>
      <c r="S11" s="96">
        <f t="shared" si="11"/>
        <v>1.9614643545279384</v>
      </c>
      <c r="T11" s="96">
        <f t="shared" si="5"/>
        <v>1.9635316698656431</v>
      </c>
      <c r="U11" s="97"/>
      <c r="V11" s="97"/>
      <c r="W11" s="98">
        <f>'OEP RAW Data'!C61+'OEP RAW Data'!D61</f>
        <v>491</v>
      </c>
      <c r="X11" s="98">
        <f>W11+'OEP RAW Data'!E61</f>
        <v>493</v>
      </c>
      <c r="Y11" s="98">
        <f>X11+'OEP RAW Data'!F61</f>
        <v>498</v>
      </c>
      <c r="Z11" s="98">
        <f>Y11+'OEP RAW Data'!G61</f>
        <v>510</v>
      </c>
      <c r="AA11" s="98">
        <f>Z11+'OEP RAW Data'!H61</f>
        <v>511</v>
      </c>
      <c r="AB11" s="98">
        <f>AA11+'OEP RAW Data'!I61</f>
        <v>512</v>
      </c>
      <c r="AC11" s="98">
        <f>AB11+'OEP RAW Data'!J61</f>
        <v>516</v>
      </c>
      <c r="AD11" s="98">
        <f>AC11+'OEP RAW Data'!K61</f>
        <v>518</v>
      </c>
      <c r="AE11" s="98">
        <f>AD11+'OEP RAW Data'!L61</f>
        <v>519</v>
      </c>
      <c r="AF11" s="98">
        <f>AE11+'OEP RAW Data'!M61</f>
        <v>521</v>
      </c>
      <c r="AI11" s="168"/>
      <c r="AK11" s="123">
        <v>936</v>
      </c>
      <c r="AL11" s="123">
        <v>840</v>
      </c>
      <c r="AM11" s="124">
        <v>1010</v>
      </c>
      <c r="AN11" s="125">
        <v>1024</v>
      </c>
      <c r="AO11" s="137">
        <v>1022</v>
      </c>
      <c r="AP11" s="137">
        <v>1018</v>
      </c>
      <c r="AQ11" s="123">
        <v>1023</v>
      </c>
      <c r="AR11" s="123"/>
      <c r="AT11" s="99">
        <f t="shared" si="6"/>
        <v>27</v>
      </c>
      <c r="AU11" s="100">
        <f t="shared" si="7"/>
        <v>7.6766173608617816E-3</v>
      </c>
      <c r="AV11" s="100"/>
      <c r="AW11" s="100">
        <f t="shared" si="8"/>
        <v>5.8423087144425789E-3</v>
      </c>
      <c r="AX11" s="101"/>
      <c r="AY11" s="101"/>
    </row>
    <row r="12" spans="1:51" s="102" customFormat="1" ht="14.5" customHeight="1">
      <c r="A12" s="92" t="str">
        <f>'OEP RAW Data'!A62</f>
        <v>Newfields</v>
      </c>
      <c r="B12" s="90">
        <v>1</v>
      </c>
      <c r="C12" s="90" t="s">
        <v>17</v>
      </c>
      <c r="D12" s="91">
        <v>23</v>
      </c>
      <c r="E12" s="90" t="s">
        <v>95</v>
      </c>
      <c r="F12" s="90" t="s">
        <v>96</v>
      </c>
      <c r="G12" s="93">
        <v>301</v>
      </c>
      <c r="H12" s="93">
        <v>324</v>
      </c>
      <c r="I12" s="94">
        <f>'OEP RAW Data'!C62</f>
        <v>532</v>
      </c>
      <c r="J12" s="94">
        <f>'OEP RAW Data'!N62</f>
        <v>591</v>
      </c>
      <c r="K12" s="95">
        <f t="shared" si="0"/>
        <v>7.3905010434507368E-3</v>
      </c>
      <c r="L12" s="95">
        <f t="shared" si="1"/>
        <v>5.0840160794226819E-2</v>
      </c>
      <c r="M12" s="239">
        <f t="shared" si="9"/>
        <v>1.0572753510739386E-2</v>
      </c>
      <c r="N12" s="96">
        <f t="shared" si="2"/>
        <v>2.7142857142857144</v>
      </c>
      <c r="O12" s="96">
        <f t="shared" si="3"/>
        <v>2.7407407407407409</v>
      </c>
      <c r="P12" s="96">
        <f t="shared" si="4"/>
        <v>2.8722222222222222</v>
      </c>
      <c r="Q12" s="97">
        <f t="shared" si="10"/>
        <v>2.7836456558773426</v>
      </c>
      <c r="R12" s="97">
        <f t="shared" si="11"/>
        <v>2.7777777777777777</v>
      </c>
      <c r="S12" s="96">
        <f t="shared" si="11"/>
        <v>2.7755443886097151</v>
      </c>
      <c r="T12" s="96">
        <f t="shared" si="5"/>
        <v>2.7833333333333332</v>
      </c>
      <c r="U12" s="97"/>
      <c r="V12" s="97"/>
      <c r="W12" s="98">
        <f>'OEP RAW Data'!C62+'OEP RAW Data'!D62</f>
        <v>540</v>
      </c>
      <c r="X12" s="98">
        <f>W12+'OEP RAW Data'!E62</f>
        <v>548</v>
      </c>
      <c r="Y12" s="98">
        <f>X12+'OEP RAW Data'!F62</f>
        <v>558</v>
      </c>
      <c r="Z12" s="98">
        <f>Y12+'OEP RAW Data'!G62</f>
        <v>566</v>
      </c>
      <c r="AA12" s="98">
        <f>Z12+'OEP RAW Data'!H62</f>
        <v>568</v>
      </c>
      <c r="AB12" s="98">
        <f>AA12+'OEP RAW Data'!I62</f>
        <v>576</v>
      </c>
      <c r="AC12" s="98">
        <f>AB12+'OEP RAW Data'!J62</f>
        <v>587</v>
      </c>
      <c r="AD12" s="98">
        <f>AC12+'OEP RAW Data'!K62</f>
        <v>594</v>
      </c>
      <c r="AE12" s="98">
        <f>AD12+'OEP RAW Data'!L62</f>
        <v>597</v>
      </c>
      <c r="AF12" s="98">
        <f>AE12+'OEP RAW Data'!M62</f>
        <v>600</v>
      </c>
      <c r="AI12" s="168"/>
      <c r="AK12" s="123">
        <v>817</v>
      </c>
      <c r="AL12" s="123">
        <v>888</v>
      </c>
      <c r="AM12" s="124">
        <v>1551</v>
      </c>
      <c r="AN12" s="125">
        <v>1634</v>
      </c>
      <c r="AO12" s="137">
        <v>1650</v>
      </c>
      <c r="AP12" s="137">
        <v>1657</v>
      </c>
      <c r="AQ12" s="123">
        <v>1670</v>
      </c>
      <c r="AR12" s="123"/>
      <c r="AT12" s="99">
        <f t="shared" si="6"/>
        <v>54</v>
      </c>
      <c r="AU12" s="100">
        <f t="shared" si="7"/>
        <v>1.3708856295468141E-2</v>
      </c>
      <c r="AV12" s="100"/>
      <c r="AW12" s="100">
        <f t="shared" si="8"/>
        <v>1.5504800579495104E-2</v>
      </c>
      <c r="AX12" s="101"/>
      <c r="AY12" s="101"/>
    </row>
    <row r="13" spans="1:51" s="102" customFormat="1" ht="14.5" customHeight="1">
      <c r="A13" s="92" t="str">
        <f>'OEP RAW Data'!A63</f>
        <v>Newington</v>
      </c>
      <c r="B13" s="90">
        <v>1</v>
      </c>
      <c r="C13" s="90" t="s">
        <v>17</v>
      </c>
      <c r="D13" s="91">
        <v>16</v>
      </c>
      <c r="E13" s="90" t="s">
        <v>95</v>
      </c>
      <c r="F13" s="90" t="s">
        <v>96</v>
      </c>
      <c r="G13" s="93">
        <v>257</v>
      </c>
      <c r="H13" s="93">
        <v>320</v>
      </c>
      <c r="I13" s="94">
        <f>'OEP RAW Data'!C63</f>
        <v>305</v>
      </c>
      <c r="J13" s="94">
        <f>'OEP RAW Data'!N63</f>
        <v>322</v>
      </c>
      <c r="K13" s="95">
        <f t="shared" si="0"/>
        <v>2.2166598870507537E-2</v>
      </c>
      <c r="L13" s="95">
        <f t="shared" si="1"/>
        <v>-4.7894159135100089E-3</v>
      </c>
      <c r="M13" s="239">
        <f t="shared" si="9"/>
        <v>5.43871328761103E-3</v>
      </c>
      <c r="N13" s="96">
        <f t="shared" si="2"/>
        <v>2.7859922178988326</v>
      </c>
      <c r="O13" s="96">
        <f t="shared" si="3"/>
        <v>3.09375</v>
      </c>
      <c r="P13" s="96">
        <f t="shared" si="4"/>
        <v>2.5080906148867315</v>
      </c>
      <c r="Q13" s="97">
        <f t="shared" si="10"/>
        <v>2.4766355140186915</v>
      </c>
      <c r="R13" s="97">
        <f t="shared" si="11"/>
        <v>2.4365325077399382</v>
      </c>
      <c r="S13" s="96">
        <f t="shared" si="11"/>
        <v>2.4290123456790123</v>
      </c>
      <c r="T13" s="96">
        <f t="shared" si="5"/>
        <v>2.4489164086687305</v>
      </c>
      <c r="U13" s="97"/>
      <c r="V13" s="97"/>
      <c r="W13" s="98">
        <f>'OEP RAW Data'!C63+'OEP RAW Data'!D63</f>
        <v>309</v>
      </c>
      <c r="X13" s="98">
        <f>W13+'OEP RAW Data'!E63</f>
        <v>312</v>
      </c>
      <c r="Y13" s="98">
        <f>X13+'OEP RAW Data'!F63</f>
        <v>312</v>
      </c>
      <c r="Z13" s="98">
        <f>Y13+'OEP RAW Data'!G63</f>
        <v>313</v>
      </c>
      <c r="AA13" s="98">
        <f>Z13+'OEP RAW Data'!H63</f>
        <v>320</v>
      </c>
      <c r="AB13" s="98">
        <f>AA13+'OEP RAW Data'!I63</f>
        <v>321</v>
      </c>
      <c r="AC13" s="98">
        <f>AB13+'OEP RAW Data'!J63</f>
        <v>321</v>
      </c>
      <c r="AD13" s="98">
        <f>AC13+'OEP RAW Data'!K63</f>
        <v>323</v>
      </c>
      <c r="AE13" s="98">
        <f>AD13+'OEP RAW Data'!L63</f>
        <v>324</v>
      </c>
      <c r="AF13" s="98">
        <f>AE13+'OEP RAW Data'!M63</f>
        <v>323</v>
      </c>
      <c r="AI13" s="168"/>
      <c r="AK13" s="123">
        <v>716</v>
      </c>
      <c r="AL13" s="123">
        <v>990</v>
      </c>
      <c r="AM13" s="124">
        <v>775</v>
      </c>
      <c r="AN13" s="125">
        <v>795</v>
      </c>
      <c r="AO13" s="137">
        <v>787</v>
      </c>
      <c r="AP13" s="137">
        <v>787</v>
      </c>
      <c r="AQ13" s="123">
        <v>791</v>
      </c>
      <c r="AR13" s="123"/>
      <c r="AT13" s="99">
        <f t="shared" si="6"/>
        <v>14</v>
      </c>
      <c r="AU13" s="100">
        <f t="shared" si="7"/>
        <v>6.3502272138469262E-3</v>
      </c>
      <c r="AV13" s="100"/>
      <c r="AW13" s="100">
        <f t="shared" si="8"/>
        <v>3.1104274181459335E-3</v>
      </c>
      <c r="AX13" s="101"/>
      <c r="AY13" s="101"/>
    </row>
    <row r="14" spans="1:51" s="102" customFormat="1" ht="14.5" customHeight="1">
      <c r="A14" s="92" t="str">
        <f>'OEP RAW Data'!A64</f>
        <v>Newmarket</v>
      </c>
      <c r="B14" s="90">
        <v>1</v>
      </c>
      <c r="C14" s="90" t="s">
        <v>17</v>
      </c>
      <c r="D14" s="91" t="s">
        <v>97</v>
      </c>
      <c r="E14" s="90" t="s">
        <v>95</v>
      </c>
      <c r="F14" s="90" t="s">
        <v>98</v>
      </c>
      <c r="G14" s="93">
        <v>1832</v>
      </c>
      <c r="H14" s="93">
        <v>3285</v>
      </c>
      <c r="I14" s="94">
        <f>'OEP RAW Data'!C64</f>
        <v>3457</v>
      </c>
      <c r="J14" s="94">
        <f>'OEP RAW Data'!N64</f>
        <v>4139</v>
      </c>
      <c r="K14" s="95">
        <f t="shared" si="0"/>
        <v>6.0134554810527208E-2</v>
      </c>
      <c r="L14" s="95">
        <f t="shared" si="1"/>
        <v>5.1164956875400236E-3</v>
      </c>
      <c r="M14" s="239">
        <f t="shared" si="9"/>
        <v>1.8168377944741021E-2</v>
      </c>
      <c r="N14" s="96">
        <f t="shared" si="2"/>
        <v>2.3417030567685591</v>
      </c>
      <c r="O14" s="96">
        <f t="shared" si="3"/>
        <v>2.17869101978691</v>
      </c>
      <c r="P14" s="96">
        <f t="shared" si="4"/>
        <v>2.2687959299039004</v>
      </c>
      <c r="Q14" s="97">
        <f t="shared" si="10"/>
        <v>2.2379813441760343</v>
      </c>
      <c r="R14" s="97">
        <f t="shared" si="11"/>
        <v>2.2276967232719445</v>
      </c>
      <c r="S14" s="96">
        <f t="shared" si="11"/>
        <v>2.2075471698113209</v>
      </c>
      <c r="T14" s="96">
        <f t="shared" si="5"/>
        <v>2.2143709715922655</v>
      </c>
      <c r="U14" s="97"/>
      <c r="V14" s="97"/>
      <c r="W14" s="98">
        <f>'OEP RAW Data'!C64+'OEP RAW Data'!D64</f>
        <v>3538</v>
      </c>
      <c r="X14" s="98">
        <f>W14+'OEP RAW Data'!E64</f>
        <v>3655</v>
      </c>
      <c r="Y14" s="98">
        <f>X14+'OEP RAW Data'!F64</f>
        <v>3785</v>
      </c>
      <c r="Z14" s="98">
        <f>Y14+'OEP RAW Data'!G64</f>
        <v>3964</v>
      </c>
      <c r="AA14" s="98">
        <f>Z14+'OEP RAW Data'!H64</f>
        <v>4076</v>
      </c>
      <c r="AB14" s="98">
        <f>AA14+'OEP RAW Data'!I64</f>
        <v>4162</v>
      </c>
      <c r="AC14" s="98">
        <f>AB14+'OEP RAW Data'!J64</f>
        <v>4181</v>
      </c>
      <c r="AD14" s="98">
        <f>AC14+'OEP RAW Data'!K64</f>
        <v>4181</v>
      </c>
      <c r="AE14" s="98">
        <f>AD14+'OEP RAW Data'!L64</f>
        <v>4187</v>
      </c>
      <c r="AF14" s="98">
        <f>AE14+'OEP RAW Data'!M64</f>
        <v>4189</v>
      </c>
      <c r="AI14" s="168"/>
      <c r="AK14" s="123">
        <v>4290</v>
      </c>
      <c r="AL14" s="123">
        <v>7157</v>
      </c>
      <c r="AM14" s="124">
        <v>8027</v>
      </c>
      <c r="AN14" s="125">
        <v>9357</v>
      </c>
      <c r="AO14" s="137">
        <v>9314</v>
      </c>
      <c r="AP14" s="137">
        <v>9243</v>
      </c>
      <c r="AQ14" s="123">
        <v>9276</v>
      </c>
      <c r="AR14" s="123"/>
      <c r="AT14" s="99">
        <f t="shared" si="6"/>
        <v>643</v>
      </c>
      <c r="AU14" s="100">
        <f t="shared" si="7"/>
        <v>2.4142370811016445E-2</v>
      </c>
      <c r="AV14" s="100"/>
      <c r="AW14" s="100">
        <f t="shared" si="8"/>
        <v>2.279957360456164E-3</v>
      </c>
      <c r="AX14" s="101"/>
      <c r="AY14" s="101"/>
    </row>
    <row r="15" spans="1:51" s="102" customFormat="1" ht="14.5" customHeight="1">
      <c r="A15" s="92" t="str">
        <f>'OEP RAW Data'!A65</f>
        <v>North Hampton</v>
      </c>
      <c r="B15" s="90">
        <v>1</v>
      </c>
      <c r="C15" s="90" t="s">
        <v>17</v>
      </c>
      <c r="D15" s="91">
        <v>24</v>
      </c>
      <c r="E15" s="90" t="s">
        <v>95</v>
      </c>
      <c r="F15" s="90" t="s">
        <v>96</v>
      </c>
      <c r="G15" s="93">
        <v>1255</v>
      </c>
      <c r="H15" s="93">
        <v>1495</v>
      </c>
      <c r="I15" s="94">
        <f>'OEP RAW Data'!C65</f>
        <v>1782</v>
      </c>
      <c r="J15" s="94">
        <f>'OEP RAW Data'!N65</f>
        <v>1914</v>
      </c>
      <c r="K15" s="95">
        <f t="shared" si="0"/>
        <v>1.7653069042798286E-2</v>
      </c>
      <c r="L15" s="95">
        <f t="shared" si="1"/>
        <v>1.7716113376595066E-2</v>
      </c>
      <c r="M15" s="239">
        <f t="shared" si="9"/>
        <v>7.1714892408296649E-3</v>
      </c>
      <c r="N15" s="96">
        <f t="shared" si="2"/>
        <v>2.7290836653386452</v>
      </c>
      <c r="O15" s="96">
        <f t="shared" si="3"/>
        <v>2.4327759197324417</v>
      </c>
      <c r="P15" s="96">
        <f t="shared" si="4"/>
        <v>2.315932572050027</v>
      </c>
      <c r="Q15" s="97">
        <f t="shared" si="10"/>
        <v>2.3281168492436097</v>
      </c>
      <c r="R15" s="97">
        <f t="shared" si="11"/>
        <v>2.2999999999999998</v>
      </c>
      <c r="S15" s="96">
        <f t="shared" si="11"/>
        <v>2.2859350850077278</v>
      </c>
      <c r="T15" s="96">
        <f t="shared" si="5"/>
        <v>2.2898105478750641</v>
      </c>
      <c r="U15" s="97"/>
      <c r="V15" s="97"/>
      <c r="W15" s="98">
        <f>'OEP RAW Data'!C65+'OEP RAW Data'!D65</f>
        <v>1839</v>
      </c>
      <c r="X15" s="98">
        <f>W15+'OEP RAW Data'!E65</f>
        <v>1859</v>
      </c>
      <c r="Y15" s="98">
        <f>X15+'OEP RAW Data'!F65</f>
        <v>1876</v>
      </c>
      <c r="Z15" s="98">
        <f>Y15+'OEP RAW Data'!G65</f>
        <v>1889</v>
      </c>
      <c r="AA15" s="98">
        <f>Z15+'OEP RAW Data'!H65</f>
        <v>1904</v>
      </c>
      <c r="AB15" s="98">
        <f>AA15+'OEP RAW Data'!I65</f>
        <v>1909</v>
      </c>
      <c r="AC15" s="98">
        <f>AB15+'OEP RAW Data'!J65</f>
        <v>1917</v>
      </c>
      <c r="AD15" s="98">
        <f>AC15+'OEP RAW Data'!K65</f>
        <v>1930</v>
      </c>
      <c r="AE15" s="98">
        <f>AD15+'OEP RAW Data'!L65</f>
        <v>1941</v>
      </c>
      <c r="AF15" s="98">
        <f>AE15+'OEP RAW Data'!M65</f>
        <v>1953</v>
      </c>
      <c r="AI15" s="168"/>
      <c r="AK15" s="123">
        <v>3425</v>
      </c>
      <c r="AL15" s="123">
        <v>3637</v>
      </c>
      <c r="AM15" s="124">
        <v>4259</v>
      </c>
      <c r="AN15" s="125">
        <v>4463</v>
      </c>
      <c r="AO15" s="137">
        <v>4439</v>
      </c>
      <c r="AP15" s="137">
        <v>4437</v>
      </c>
      <c r="AQ15" s="123">
        <v>4472</v>
      </c>
      <c r="AR15" s="123"/>
      <c r="AT15" s="99">
        <f t="shared" si="6"/>
        <v>91</v>
      </c>
      <c r="AU15" s="100">
        <f t="shared" si="7"/>
        <v>6.9235803951999131E-3</v>
      </c>
      <c r="AV15" s="100"/>
      <c r="AW15" s="100">
        <f t="shared" si="8"/>
        <v>5.4852181083859808E-3</v>
      </c>
      <c r="AX15" s="101"/>
      <c r="AY15" s="101"/>
    </row>
    <row r="16" spans="1:51" s="102" customFormat="1" ht="14.5" customHeight="1">
      <c r="A16" s="92" t="str">
        <f>'OEP RAW Data'!A66</f>
        <v>Portsmouth</v>
      </c>
      <c r="B16" s="90">
        <v>1</v>
      </c>
      <c r="C16" s="90" t="s">
        <v>17</v>
      </c>
      <c r="D16" s="91">
        <v>24</v>
      </c>
      <c r="E16" s="90" t="s">
        <v>95</v>
      </c>
      <c r="F16" s="90" t="s">
        <v>96</v>
      </c>
      <c r="G16" s="93">
        <v>8634</v>
      </c>
      <c r="H16" s="93">
        <v>11369</v>
      </c>
      <c r="I16" s="94">
        <f>'OEP RAW Data'!C66</f>
        <v>10186</v>
      </c>
      <c r="J16" s="94">
        <f>'OEP RAW Data'!N66</f>
        <v>10625</v>
      </c>
      <c r="K16" s="95">
        <f t="shared" si="0"/>
        <v>2.7900369596548735E-2</v>
      </c>
      <c r="L16" s="95">
        <f t="shared" si="1"/>
        <v>-1.0927469133342305E-2</v>
      </c>
      <c r="M16" s="239">
        <f t="shared" si="9"/>
        <v>4.2284634645899377E-3</v>
      </c>
      <c r="N16" s="96">
        <f t="shared" si="2"/>
        <v>3.0407690525828119</v>
      </c>
      <c r="O16" s="96">
        <f t="shared" si="3"/>
        <v>2.2803236872196324</v>
      </c>
      <c r="P16" s="96">
        <f t="shared" si="4"/>
        <v>2.032863849765258</v>
      </c>
      <c r="Q16" s="97">
        <f t="shared" si="10"/>
        <v>1.9789844047166223</v>
      </c>
      <c r="R16" s="97">
        <f t="shared" si="11"/>
        <v>1.953924914675768</v>
      </c>
      <c r="S16" s="96">
        <f t="shared" si="11"/>
        <v>1.9365798414496036</v>
      </c>
      <c r="T16" s="96">
        <f t="shared" si="5"/>
        <v>1.949811320754717</v>
      </c>
      <c r="U16" s="97"/>
      <c r="V16" s="97"/>
      <c r="W16" s="98">
        <f>'OEP RAW Data'!C66+'OEP RAW Data'!D66</f>
        <v>10224</v>
      </c>
      <c r="X16" s="98">
        <f>W16+'OEP RAW Data'!E66</f>
        <v>10254</v>
      </c>
      <c r="Y16" s="98">
        <f>X16+'OEP RAW Data'!F66</f>
        <v>10295</v>
      </c>
      <c r="Z16" s="98">
        <f>Y16+'OEP RAW Data'!G66</f>
        <v>10363</v>
      </c>
      <c r="AA16" s="98">
        <f>Z16+'OEP RAW Data'!H66</f>
        <v>10418</v>
      </c>
      <c r="AB16" s="98">
        <f>AA16+'OEP RAW Data'!I66</f>
        <v>10495</v>
      </c>
      <c r="AC16" s="98">
        <f>AB16+'OEP RAW Data'!J66</f>
        <v>10516</v>
      </c>
      <c r="AD16" s="98">
        <f>AC16+'OEP RAW Data'!K66</f>
        <v>10548</v>
      </c>
      <c r="AE16" s="98">
        <f>AD16+'OEP RAW Data'!L66</f>
        <v>10596</v>
      </c>
      <c r="AF16" s="98">
        <f>AE16+'OEP RAW Data'!M66</f>
        <v>10600</v>
      </c>
      <c r="AI16" s="168"/>
      <c r="AK16" s="123">
        <v>26254</v>
      </c>
      <c r="AL16" s="123">
        <v>25925</v>
      </c>
      <c r="AM16" s="124">
        <v>20784</v>
      </c>
      <c r="AN16" s="125">
        <v>20811</v>
      </c>
      <c r="AO16" s="137">
        <v>20610</v>
      </c>
      <c r="AP16" s="137">
        <v>20520</v>
      </c>
      <c r="AQ16" s="123">
        <v>20668</v>
      </c>
      <c r="AR16" s="123"/>
      <c r="AT16" s="99">
        <f t="shared" si="6"/>
        <v>324</v>
      </c>
      <c r="AU16" s="100">
        <f t="shared" si="7"/>
        <v>4.4668569180197348E-3</v>
      </c>
      <c r="AV16" s="100"/>
      <c r="AW16" s="100">
        <f t="shared" si="8"/>
        <v>2.5218320918836135E-3</v>
      </c>
      <c r="AX16" s="101"/>
      <c r="AY16" s="101"/>
    </row>
    <row r="17" spans="1:51" s="102" customFormat="1" ht="14.5" customHeight="1">
      <c r="A17" s="92" t="str">
        <f>'OEP RAW Data'!A67</f>
        <v>Rye</v>
      </c>
      <c r="B17" s="90">
        <v>1</v>
      </c>
      <c r="C17" s="90" t="s">
        <v>17</v>
      </c>
      <c r="D17" s="91">
        <v>24</v>
      </c>
      <c r="E17" s="90" t="s">
        <v>95</v>
      </c>
      <c r="F17" s="90" t="s">
        <v>96</v>
      </c>
      <c r="G17" s="93">
        <v>1812</v>
      </c>
      <c r="H17" s="93">
        <v>2443</v>
      </c>
      <c r="I17" s="94">
        <f>'OEP RAW Data'!C67</f>
        <v>2645</v>
      </c>
      <c r="J17" s="94">
        <f>'OEP RAW Data'!N67</f>
        <v>2852</v>
      </c>
      <c r="K17" s="95">
        <f t="shared" si="0"/>
        <v>3.0330431901866906E-2</v>
      </c>
      <c r="L17" s="95">
        <f t="shared" si="1"/>
        <v>7.9760679996254691E-3</v>
      </c>
      <c r="M17" s="239">
        <f t="shared" si="9"/>
        <v>7.5634028470330517E-3</v>
      </c>
      <c r="N17" s="96">
        <f t="shared" si="2"/>
        <v>2.4878587196467992</v>
      </c>
      <c r="O17" s="96">
        <f t="shared" si="3"/>
        <v>1.8878428162095784</v>
      </c>
      <c r="P17" s="96">
        <f t="shared" si="4"/>
        <v>1.946656649135988</v>
      </c>
      <c r="Q17" s="97">
        <f t="shared" si="10"/>
        <v>1.9222836095764273</v>
      </c>
      <c r="R17" s="97">
        <f t="shared" si="11"/>
        <v>1.9060081091043126</v>
      </c>
      <c r="S17" s="96">
        <f t="shared" si="11"/>
        <v>1.8892160471107839</v>
      </c>
      <c r="T17" s="96">
        <f t="shared" si="5"/>
        <v>1.8951434878587197</v>
      </c>
      <c r="U17" s="97"/>
      <c r="V17" s="97"/>
      <c r="W17" s="98">
        <f>'OEP RAW Data'!C67+'OEP RAW Data'!D67</f>
        <v>2662</v>
      </c>
      <c r="X17" s="98">
        <f>W17+'OEP RAW Data'!E67</f>
        <v>2670</v>
      </c>
      <c r="Y17" s="98">
        <f>X17+'OEP RAW Data'!F67</f>
        <v>2683</v>
      </c>
      <c r="Z17" s="98">
        <f>Y17+'OEP RAW Data'!G67</f>
        <v>2689</v>
      </c>
      <c r="AA17" s="98">
        <f>Z17+'OEP RAW Data'!H67</f>
        <v>2704</v>
      </c>
      <c r="AB17" s="98">
        <f>AA17+'OEP RAW Data'!I67</f>
        <v>2715</v>
      </c>
      <c r="AC17" s="98">
        <f>AB17+'OEP RAW Data'!J67</f>
        <v>2715</v>
      </c>
      <c r="AD17" s="98">
        <f>AC17+'OEP RAW Data'!K67</f>
        <v>2713</v>
      </c>
      <c r="AE17" s="98">
        <f>AD17+'OEP RAW Data'!L67</f>
        <v>2717</v>
      </c>
      <c r="AF17" s="98">
        <f>AE17+'OEP RAW Data'!M67</f>
        <v>2718</v>
      </c>
      <c r="AI17" s="168"/>
      <c r="AK17" s="123">
        <v>4508</v>
      </c>
      <c r="AL17" s="123">
        <v>4612</v>
      </c>
      <c r="AM17" s="124">
        <v>5182</v>
      </c>
      <c r="AN17" s="125">
        <v>5219</v>
      </c>
      <c r="AO17" s="137">
        <v>5171</v>
      </c>
      <c r="AP17" s="137">
        <v>5133</v>
      </c>
      <c r="AQ17" s="123">
        <v>5151</v>
      </c>
      <c r="AR17" s="123"/>
      <c r="AT17" s="99">
        <f t="shared" si="6"/>
        <v>51</v>
      </c>
      <c r="AU17" s="100">
        <f t="shared" si="7"/>
        <v>2.7147230200086359E-3</v>
      </c>
      <c r="AV17" s="100"/>
      <c r="AW17" s="100">
        <f t="shared" si="8"/>
        <v>-3.6839198155624864E-4</v>
      </c>
      <c r="AX17" s="101"/>
      <c r="AY17" s="101"/>
    </row>
    <row r="18" spans="1:51" s="102" customFormat="1" ht="14.5" customHeight="1">
      <c r="A18" s="92" t="str">
        <f>'OEP RAW Data'!A68</f>
        <v>Seabrook</v>
      </c>
      <c r="B18" s="90">
        <v>1</v>
      </c>
      <c r="C18" s="90" t="s">
        <v>17</v>
      </c>
      <c r="D18" s="91">
        <v>23</v>
      </c>
      <c r="E18" s="90" t="s">
        <v>95</v>
      </c>
      <c r="F18" s="90" t="s">
        <v>96</v>
      </c>
      <c r="G18" s="93">
        <v>2523</v>
      </c>
      <c r="H18" s="93">
        <v>3469</v>
      </c>
      <c r="I18" s="94">
        <f>'OEP RAW Data'!C68</f>
        <v>4066</v>
      </c>
      <c r="J18" s="94">
        <f>'OEP RAW Data'!N68</f>
        <v>4544</v>
      </c>
      <c r="K18" s="95">
        <f t="shared" si="0"/>
        <v>3.2354142812466513E-2</v>
      </c>
      <c r="L18" s="95">
        <f t="shared" si="1"/>
        <v>1.6006081352813339E-2</v>
      </c>
      <c r="M18" s="239">
        <f t="shared" si="9"/>
        <v>1.1176795461822264E-2</v>
      </c>
      <c r="N18" s="96">
        <f t="shared" si="2"/>
        <v>2.3452239397542609</v>
      </c>
      <c r="O18" s="96">
        <f t="shared" si="3"/>
        <v>1.8746036321706543</v>
      </c>
      <c r="P18" s="96">
        <f t="shared" si="4"/>
        <v>1.9076701130079345</v>
      </c>
      <c r="Q18" s="97">
        <f t="shared" si="10"/>
        <v>1.9027621827981136</v>
      </c>
      <c r="R18" s="97">
        <f t="shared" si="11"/>
        <v>1.8968449317520699</v>
      </c>
      <c r="S18" s="96">
        <f t="shared" si="11"/>
        <v>1.8671578477338691</v>
      </c>
      <c r="T18" s="96">
        <f t="shared" si="5"/>
        <v>1.8602532770495446</v>
      </c>
      <c r="U18" s="97"/>
      <c r="V18" s="97"/>
      <c r="W18" s="98">
        <f>'OEP RAW Data'!C68+'OEP RAW Data'!D68</f>
        <v>4159</v>
      </c>
      <c r="X18" s="98">
        <f>W18+'OEP RAW Data'!E68</f>
        <v>4247</v>
      </c>
      <c r="Y18" s="98">
        <f>X18+'OEP RAW Data'!F68</f>
        <v>4295</v>
      </c>
      <c r="Z18" s="98">
        <f>Y18+'OEP RAW Data'!G68</f>
        <v>4322</v>
      </c>
      <c r="AA18" s="98">
        <f>Z18+'OEP RAW Data'!H68</f>
        <v>4358</v>
      </c>
      <c r="AB18" s="98">
        <f>AA18+'OEP RAW Data'!I68</f>
        <v>4453</v>
      </c>
      <c r="AC18" s="98">
        <f>AB18+'OEP RAW Data'!J68</f>
        <v>4453</v>
      </c>
      <c r="AD18" s="98">
        <f>AC18+'OEP RAW Data'!K68</f>
        <v>4469</v>
      </c>
      <c r="AE18" s="98">
        <f>AD18+'OEP RAW Data'!L68</f>
        <v>4479</v>
      </c>
      <c r="AF18" s="98">
        <f>AE18+'OEP RAW Data'!M68</f>
        <v>4501</v>
      </c>
      <c r="AI18" s="168"/>
      <c r="AK18" s="123">
        <v>5917</v>
      </c>
      <c r="AL18" s="123">
        <v>6503</v>
      </c>
      <c r="AM18" s="124">
        <v>7934</v>
      </c>
      <c r="AN18" s="125">
        <v>8473</v>
      </c>
      <c r="AO18" s="137">
        <v>8477</v>
      </c>
      <c r="AP18" s="137">
        <v>8363</v>
      </c>
      <c r="AQ18" s="123">
        <v>8373</v>
      </c>
      <c r="AR18" s="123"/>
      <c r="AT18" s="99">
        <f t="shared" si="6"/>
        <v>310</v>
      </c>
      <c r="AU18" s="100">
        <f t="shared" si="7"/>
        <v>1.0322918775410583E-2</v>
      </c>
      <c r="AV18" s="100"/>
      <c r="AW18" s="100">
        <f t="shared" si="8"/>
        <v>1.7949307690767746E-3</v>
      </c>
      <c r="AX18" s="101"/>
      <c r="AY18" s="101"/>
    </row>
    <row r="19" spans="1:51" s="102" customFormat="1" ht="14.5" customHeight="1">
      <c r="A19" s="92" t="str">
        <f>'OEP RAW Data'!A69</f>
        <v>South Hampton</v>
      </c>
      <c r="B19" s="90">
        <v>1</v>
      </c>
      <c r="C19" s="90" t="s">
        <v>17</v>
      </c>
      <c r="D19" s="91">
        <v>23</v>
      </c>
      <c r="E19" s="90" t="s">
        <v>95</v>
      </c>
      <c r="F19" s="90" t="s">
        <v>96</v>
      </c>
      <c r="G19" s="93">
        <v>223</v>
      </c>
      <c r="H19" s="93">
        <v>263</v>
      </c>
      <c r="I19" s="94">
        <f>'OEP RAW Data'!C69</f>
        <v>308</v>
      </c>
      <c r="J19" s="94">
        <f>'OEP RAW Data'!N69</f>
        <v>504</v>
      </c>
      <c r="K19" s="95">
        <f t="shared" si="0"/>
        <v>1.6635073346794149E-2</v>
      </c>
      <c r="L19" s="95">
        <f t="shared" si="1"/>
        <v>1.5919968690301101E-2</v>
      </c>
      <c r="M19" s="239">
        <f t="shared" si="9"/>
        <v>5.0480468452381411E-2</v>
      </c>
      <c r="N19" s="96">
        <f t="shared" si="2"/>
        <v>2.9596412556053813</v>
      </c>
      <c r="O19" s="96">
        <f t="shared" si="3"/>
        <v>2.8136882129277567</v>
      </c>
      <c r="P19" s="96">
        <f t="shared" si="4"/>
        <v>2.6964856230031948</v>
      </c>
      <c r="Q19" s="97">
        <f t="shared" si="10"/>
        <v>2.658682634730539</v>
      </c>
      <c r="R19" s="97">
        <f t="shared" si="11"/>
        <v>2.6261127596439171</v>
      </c>
      <c r="S19" s="96">
        <f t="shared" si="11"/>
        <v>2.6213017751479288</v>
      </c>
      <c r="T19" s="96">
        <f t="shared" si="5"/>
        <v>2.636094674556213</v>
      </c>
      <c r="U19" s="97"/>
      <c r="V19" s="97"/>
      <c r="W19" s="98">
        <f>'OEP RAW Data'!C69+'OEP RAW Data'!D69</f>
        <v>313</v>
      </c>
      <c r="X19" s="98">
        <f>W19+'OEP RAW Data'!E69</f>
        <v>317</v>
      </c>
      <c r="Y19" s="98">
        <f>X19+'OEP RAW Data'!F69</f>
        <v>321</v>
      </c>
      <c r="Z19" s="98">
        <f>Y19+'OEP RAW Data'!G69</f>
        <v>323</v>
      </c>
      <c r="AA19" s="98">
        <f>Z19+'OEP RAW Data'!H69</f>
        <v>329</v>
      </c>
      <c r="AB19" s="98">
        <f>AA19+'OEP RAW Data'!I69</f>
        <v>332</v>
      </c>
      <c r="AC19" s="98">
        <f>AB19+'OEP RAW Data'!J69</f>
        <v>334</v>
      </c>
      <c r="AD19" s="98">
        <f>AC19+'OEP RAW Data'!K69</f>
        <v>337</v>
      </c>
      <c r="AE19" s="98">
        <f>AD19+'OEP RAW Data'!L69</f>
        <v>338</v>
      </c>
      <c r="AF19" s="98">
        <f>AE19+'OEP RAW Data'!M69</f>
        <v>338</v>
      </c>
      <c r="AI19" s="168"/>
      <c r="AK19" s="123">
        <v>660</v>
      </c>
      <c r="AL19" s="123">
        <v>740</v>
      </c>
      <c r="AM19" s="124">
        <v>844</v>
      </c>
      <c r="AN19" s="125">
        <v>888</v>
      </c>
      <c r="AO19" s="137">
        <v>885</v>
      </c>
      <c r="AP19" s="137">
        <v>886</v>
      </c>
      <c r="AQ19" s="123">
        <v>891</v>
      </c>
      <c r="AR19" s="123"/>
      <c r="AT19" s="99">
        <f t="shared" si="6"/>
        <v>24</v>
      </c>
      <c r="AU19" s="100">
        <f t="shared" si="7"/>
        <v>1.061014108730185E-2</v>
      </c>
      <c r="AV19" s="100"/>
      <c r="AW19" s="100">
        <f t="shared" si="8"/>
        <v>7.5019806252767385E-3</v>
      </c>
      <c r="AX19" s="101"/>
      <c r="AY19" s="101"/>
    </row>
    <row r="20" spans="1:51" s="102" customFormat="1" ht="14.5" customHeight="1">
      <c r="A20" s="92" t="str">
        <f>'OEP RAW Data'!A70</f>
        <v>Stratham</v>
      </c>
      <c r="B20" s="90">
        <v>1</v>
      </c>
      <c r="C20" s="90" t="s">
        <v>17</v>
      </c>
      <c r="D20" s="91">
        <v>24</v>
      </c>
      <c r="E20" s="90" t="s">
        <v>95</v>
      </c>
      <c r="F20" s="90" t="s">
        <v>96</v>
      </c>
      <c r="G20" s="93">
        <v>844</v>
      </c>
      <c r="H20" s="93">
        <v>1917</v>
      </c>
      <c r="I20" s="94">
        <f>'OEP RAW Data'!C70</f>
        <v>2371</v>
      </c>
      <c r="J20" s="94">
        <f>'OEP RAW Data'!N70</f>
        <v>2864</v>
      </c>
      <c r="K20" s="95">
        <f t="shared" si="0"/>
        <v>8.5495348109225988E-2</v>
      </c>
      <c r="L20" s="95">
        <f t="shared" si="1"/>
        <v>2.1482531504869451E-2</v>
      </c>
      <c r="M20" s="239">
        <f t="shared" si="9"/>
        <v>1.9070303195262372E-2</v>
      </c>
      <c r="N20" s="96">
        <f t="shared" si="2"/>
        <v>2.9703791469194312</v>
      </c>
      <c r="O20" s="96">
        <f t="shared" si="3"/>
        <v>2.5847678664580074</v>
      </c>
      <c r="P20" s="96">
        <f t="shared" si="4"/>
        <v>2.6227816756087496</v>
      </c>
      <c r="Q20" s="97">
        <f t="shared" si="10"/>
        <v>2.5883201153568853</v>
      </c>
      <c r="R20" s="97">
        <f t="shared" si="11"/>
        <v>2.5634354953670706</v>
      </c>
      <c r="S20" s="96">
        <f t="shared" si="11"/>
        <v>2.5666074600355238</v>
      </c>
      <c r="T20" s="96">
        <f t="shared" si="5"/>
        <v>2.5804046858359957</v>
      </c>
      <c r="U20" s="97"/>
      <c r="V20" s="97"/>
      <c r="W20" s="98">
        <f>'OEP RAW Data'!C70+'OEP RAW Data'!D70</f>
        <v>2423</v>
      </c>
      <c r="X20" s="98">
        <f>W20+'OEP RAW Data'!E70</f>
        <v>2462</v>
      </c>
      <c r="Y20" s="98">
        <f>X20+'OEP RAW Data'!F70</f>
        <v>2518</v>
      </c>
      <c r="Z20" s="98">
        <f>Y20+'OEP RAW Data'!G70</f>
        <v>2597</v>
      </c>
      <c r="AA20" s="98">
        <f>Z20+'OEP RAW Data'!H70</f>
        <v>2692</v>
      </c>
      <c r="AB20" s="98">
        <f>AA20+'OEP RAW Data'!I70</f>
        <v>2742</v>
      </c>
      <c r="AC20" s="98">
        <f>AB20+'OEP RAW Data'!J70</f>
        <v>2774</v>
      </c>
      <c r="AD20" s="98">
        <f>AC20+'OEP RAW Data'!K70</f>
        <v>2806</v>
      </c>
      <c r="AE20" s="98">
        <f>AD20+'OEP RAW Data'!L70</f>
        <v>2815</v>
      </c>
      <c r="AF20" s="98">
        <f>AE20+'OEP RAW Data'!M70</f>
        <v>2817</v>
      </c>
      <c r="AI20" s="168"/>
      <c r="AK20" s="123">
        <v>2507</v>
      </c>
      <c r="AL20" s="123">
        <v>4955</v>
      </c>
      <c r="AM20" s="124">
        <v>6355</v>
      </c>
      <c r="AN20" s="125">
        <v>7180</v>
      </c>
      <c r="AO20" s="137">
        <v>7193</v>
      </c>
      <c r="AP20" s="137">
        <v>7225</v>
      </c>
      <c r="AQ20" s="123">
        <v>7269</v>
      </c>
      <c r="AR20" s="123"/>
      <c r="AT20" s="99">
        <f t="shared" si="6"/>
        <v>383</v>
      </c>
      <c r="AU20" s="100">
        <f t="shared" si="7"/>
        <v>2.1186096478463812E-2</v>
      </c>
      <c r="AV20" s="100"/>
      <c r="AW20" s="100">
        <f t="shared" si="8"/>
        <v>1.1602998848539547E-2</v>
      </c>
      <c r="AX20" s="101"/>
      <c r="AY20" s="101"/>
    </row>
    <row r="21" spans="1:51" s="102" customFormat="1" ht="14.5" customHeight="1">
      <c r="A21" s="491" t="str">
        <f>'OEP RAW Data'!A71</f>
        <v>CEDS Eastern Towns Totals:</v>
      </c>
      <c r="B21" s="492">
        <v>0</v>
      </c>
      <c r="C21" s="492"/>
      <c r="D21" s="492"/>
      <c r="E21" s="492" t="s">
        <v>99</v>
      </c>
      <c r="F21" s="492"/>
      <c r="G21" s="493">
        <f>SUM(G5:G20)</f>
        <v>28904</v>
      </c>
      <c r="H21" s="493">
        <f>SUM(H5:H20)</f>
        <v>41981</v>
      </c>
      <c r="I21" s="493">
        <f>SUM(I5:I20)</f>
        <v>44889</v>
      </c>
      <c r="J21" s="497">
        <f>'OEP RAW Data'!N71</f>
        <v>49365</v>
      </c>
      <c r="K21" s="494">
        <f t="shared" si="0"/>
        <v>3.8028991090239606E-2</v>
      </c>
      <c r="L21" s="494">
        <f t="shared" si="1"/>
        <v>6.720042928185288E-3</v>
      </c>
      <c r="M21" s="498">
        <f t="shared" si="9"/>
        <v>9.5502044391009289E-3</v>
      </c>
      <c r="N21" s="495">
        <f t="shared" si="2"/>
        <v>2.6814627733185716</v>
      </c>
      <c r="O21" s="495">
        <f t="shared" si="3"/>
        <v>2.1023796479359711</v>
      </c>
      <c r="P21" s="495">
        <f t="shared" si="4"/>
        <v>2.0808959563034093</v>
      </c>
      <c r="Q21" s="495">
        <f t="shared" si="10"/>
        <v>2.0456641686568395</v>
      </c>
      <c r="R21" s="495">
        <f t="shared" si="11"/>
        <v>2.0301315951297503</v>
      </c>
      <c r="S21" s="495">
        <f t="shared" si="11"/>
        <v>2.0311487106309243</v>
      </c>
      <c r="T21" s="495">
        <f t="shared" si="5"/>
        <v>2.0217302840400424</v>
      </c>
      <c r="U21" s="495"/>
      <c r="V21" s="495"/>
      <c r="W21" s="496">
        <f>'OEP RAW Data'!C71+'OEP RAW Data'!D71</f>
        <v>45404</v>
      </c>
      <c r="X21" s="496">
        <f>W21+'OEP RAW Data'!E71</f>
        <v>45856</v>
      </c>
      <c r="Y21" s="496">
        <f>X21+'OEP RAW Data'!F71</f>
        <v>46490</v>
      </c>
      <c r="Z21" s="496">
        <f>Y21+'OEP RAW Data'!G71</f>
        <v>47144</v>
      </c>
      <c r="AA21" s="496">
        <f>Z21+'OEP RAW Data'!H71</f>
        <v>47756</v>
      </c>
      <c r="AB21" s="496">
        <f>AA21+'OEP RAW Data'!I71</f>
        <v>48312</v>
      </c>
      <c r="AC21" s="496">
        <f>AB21+'OEP RAW Data'!J71</f>
        <v>48572</v>
      </c>
      <c r="AD21" s="496">
        <f>AC21+'OEP RAW Data'!K71</f>
        <v>48786</v>
      </c>
      <c r="AE21" s="496">
        <f>AD21+'OEP RAW Data'!L71</f>
        <v>49055</v>
      </c>
      <c r="AF21" s="496">
        <f>AE21+'OEP RAW Data'!M71</f>
        <v>49148</v>
      </c>
      <c r="AG21" s="108"/>
      <c r="AH21" s="108"/>
      <c r="AI21" s="169"/>
      <c r="AJ21" s="108"/>
      <c r="AK21" s="126">
        <f>SUM(AK5:AK20)</f>
        <v>77505</v>
      </c>
      <c r="AL21" s="126">
        <f>SUM(AL5:AL20)</f>
        <v>88260</v>
      </c>
      <c r="AM21" s="126">
        <f>SUM(AM5:AM20)</f>
        <v>94481</v>
      </c>
      <c r="AN21" s="126">
        <v>99362</v>
      </c>
      <c r="AO21" s="138">
        <f>SUM(AO5:AO20)</f>
        <v>99042</v>
      </c>
      <c r="AP21" s="138">
        <f>SUM(AP5:AP20)</f>
        <v>99638</v>
      </c>
      <c r="AQ21" s="126">
        <v>99364</v>
      </c>
      <c r="AR21" s="126"/>
      <c r="AS21" s="108"/>
      <c r="AT21" s="104">
        <f t="shared" si="6"/>
        <v>3382</v>
      </c>
      <c r="AU21" s="105">
        <f t="shared" si="7"/>
        <v>1.0316159791113222E-2</v>
      </c>
      <c r="AV21" s="105"/>
      <c r="AW21" s="106">
        <f t="shared" si="8"/>
        <v>4.8936396576215735E-3</v>
      </c>
      <c r="AX21" s="101"/>
      <c r="AY21" s="101"/>
    </row>
    <row r="22" spans="1:51" s="108" customFormat="1" ht="14.5" customHeight="1">
      <c r="A22" s="92" t="str">
        <f>'OEP RAW Data'!A72</f>
        <v>Atkinson</v>
      </c>
      <c r="B22" s="90">
        <v>1</v>
      </c>
      <c r="C22" s="90" t="s">
        <v>17</v>
      </c>
      <c r="D22" s="91">
        <v>23</v>
      </c>
      <c r="E22" s="90" t="s">
        <v>100</v>
      </c>
      <c r="F22" s="90" t="s">
        <v>96</v>
      </c>
      <c r="G22" s="93">
        <v>1428</v>
      </c>
      <c r="H22" s="93">
        <v>1885</v>
      </c>
      <c r="I22" s="94">
        <f>'OEP RAW Data'!C72</f>
        <v>2431</v>
      </c>
      <c r="J22" s="94">
        <f>'OEP RAW Data'!N72</f>
        <v>2788</v>
      </c>
      <c r="K22" s="95">
        <f t="shared" si="0"/>
        <v>2.8154343853341146E-2</v>
      </c>
      <c r="L22" s="95">
        <f t="shared" si="1"/>
        <v>2.5763781149726661E-2</v>
      </c>
      <c r="M22" s="239">
        <f t="shared" si="9"/>
        <v>1.3796484857675484E-2</v>
      </c>
      <c r="N22" s="96">
        <f t="shared" si="2"/>
        <v>3.0791316526610646</v>
      </c>
      <c r="O22" s="96">
        <f t="shared" si="3"/>
        <v>2.7522546419098144</v>
      </c>
      <c r="P22" s="96">
        <f t="shared" si="4"/>
        <v>2.4642999601116871</v>
      </c>
      <c r="Q22" s="97">
        <f t="shared" si="10"/>
        <v>2.4367988032909498</v>
      </c>
      <c r="R22" s="97">
        <f t="shared" si="11"/>
        <v>2.4116331096196868</v>
      </c>
      <c r="S22" s="96">
        <f t="shared" si="11"/>
        <v>2.3996275605214152</v>
      </c>
      <c r="T22" s="96">
        <f t="shared" si="5"/>
        <v>2.4055059523809526</v>
      </c>
      <c r="U22" s="97"/>
      <c r="V22" s="97"/>
      <c r="W22" s="98">
        <f>'OEP RAW Data'!C72+'OEP RAW Data'!D72</f>
        <v>2507</v>
      </c>
      <c r="X22" s="98">
        <f>W22+'OEP RAW Data'!E72</f>
        <v>2595</v>
      </c>
      <c r="Y22" s="98">
        <f>X22+'OEP RAW Data'!F72</f>
        <v>2620</v>
      </c>
      <c r="Z22" s="98">
        <f>Y22+'OEP RAW Data'!G72</f>
        <v>2644</v>
      </c>
      <c r="AA22" s="98">
        <f>Z22+'OEP RAW Data'!H72</f>
        <v>2650</v>
      </c>
      <c r="AB22" s="98">
        <f>AA22+'OEP RAW Data'!I72</f>
        <v>2668</v>
      </c>
      <c r="AC22" s="98">
        <f>AB22+'OEP RAW Data'!J72</f>
        <v>2674</v>
      </c>
      <c r="AD22" s="98">
        <f>AC22+'OEP RAW Data'!K72</f>
        <v>2682</v>
      </c>
      <c r="AE22" s="98">
        <f>AD22+'OEP RAW Data'!L72</f>
        <v>2685</v>
      </c>
      <c r="AF22" s="98">
        <f>AE22+'OEP RAW Data'!M72</f>
        <v>2688</v>
      </c>
      <c r="AG22" s="102"/>
      <c r="AH22" s="102"/>
      <c r="AI22" s="168"/>
      <c r="AJ22" s="102"/>
      <c r="AK22" s="123">
        <v>4397</v>
      </c>
      <c r="AL22" s="123">
        <v>5188</v>
      </c>
      <c r="AM22" s="124">
        <v>6178</v>
      </c>
      <c r="AN22" s="125">
        <v>6516</v>
      </c>
      <c r="AO22" s="137">
        <v>6468</v>
      </c>
      <c r="AP22" s="137">
        <v>6443</v>
      </c>
      <c r="AQ22" s="123">
        <v>6466</v>
      </c>
      <c r="AR22" s="123"/>
      <c r="AS22" s="102"/>
      <c r="AT22" s="99">
        <f t="shared" si="6"/>
        <v>175</v>
      </c>
      <c r="AU22" s="100">
        <f t="shared" si="7"/>
        <v>9.6860325539342984E-3</v>
      </c>
      <c r="AV22" s="100"/>
      <c r="AW22" s="100">
        <f t="shared" si="8"/>
        <v>2.6202552870373541E-3</v>
      </c>
      <c r="AX22" s="107"/>
      <c r="AY22" s="107"/>
    </row>
    <row r="23" spans="1:51" s="102" customFormat="1" ht="14.5" customHeight="1">
      <c r="A23" s="92" t="str">
        <f>'OEP RAW Data'!A73</f>
        <v>Auburn</v>
      </c>
      <c r="B23" s="90">
        <v>1</v>
      </c>
      <c r="C23" s="90" t="s">
        <v>17</v>
      </c>
      <c r="D23" s="91">
        <v>19</v>
      </c>
      <c r="E23" s="90" t="s">
        <v>100</v>
      </c>
      <c r="F23" s="90" t="s">
        <v>101</v>
      </c>
      <c r="G23" s="93">
        <v>936</v>
      </c>
      <c r="H23" s="93">
        <v>1354</v>
      </c>
      <c r="I23" s="94">
        <f>'OEP RAW Data'!C73</f>
        <v>1622</v>
      </c>
      <c r="J23" s="94">
        <f>'OEP RAW Data'!N73</f>
        <v>1814</v>
      </c>
      <c r="K23" s="95">
        <f t="shared" si="0"/>
        <v>3.7610317613007371E-2</v>
      </c>
      <c r="L23" s="95">
        <f t="shared" si="1"/>
        <v>1.8223740255516319E-2</v>
      </c>
      <c r="M23" s="239">
        <f t="shared" si="9"/>
        <v>1.1250253024295498E-2</v>
      </c>
      <c r="N23" s="96">
        <f t="shared" si="2"/>
        <v>3.0801282051282053</v>
      </c>
      <c r="O23" s="96">
        <f t="shared" si="3"/>
        <v>3.0169867060561302</v>
      </c>
      <c r="P23" s="96">
        <f t="shared" si="4"/>
        <v>2.8137019230769229</v>
      </c>
      <c r="Q23" s="97">
        <f t="shared" si="10"/>
        <v>2.8015350877192984</v>
      </c>
      <c r="R23" s="97">
        <f t="shared" si="11"/>
        <v>2.7764449291166851</v>
      </c>
      <c r="S23" s="96">
        <f t="shared" si="11"/>
        <v>2.7635869565217392</v>
      </c>
      <c r="T23" s="96">
        <f>AQ23/AF23</f>
        <v>2.769647696476965</v>
      </c>
      <c r="U23" s="97"/>
      <c r="V23" s="97"/>
      <c r="W23" s="98">
        <f>'OEP RAW Data'!C73+'OEP RAW Data'!D73</f>
        <v>1664</v>
      </c>
      <c r="X23" s="98">
        <f>W23+'OEP RAW Data'!E73</f>
        <v>1696</v>
      </c>
      <c r="Y23" s="98">
        <f>X23+'OEP RAW Data'!F73</f>
        <v>1725</v>
      </c>
      <c r="Z23" s="98">
        <f>Y23+'OEP RAW Data'!G73</f>
        <v>1769</v>
      </c>
      <c r="AA23" s="98">
        <f>Z23+'OEP RAW Data'!H73</f>
        <v>1813</v>
      </c>
      <c r="AB23" s="98">
        <f>AA23+'OEP RAW Data'!I73</f>
        <v>1813</v>
      </c>
      <c r="AC23" s="98">
        <f>AB23+'OEP RAW Data'!J73</f>
        <v>1824</v>
      </c>
      <c r="AD23" s="98">
        <f>AC23+'OEP RAW Data'!K73</f>
        <v>1834</v>
      </c>
      <c r="AE23" s="98">
        <f>AD23+'OEP RAW Data'!L73</f>
        <v>1840</v>
      </c>
      <c r="AF23" s="98">
        <f>AE23+'OEP RAW Data'!M73</f>
        <v>1845</v>
      </c>
      <c r="AI23" s="168"/>
      <c r="AK23" s="123">
        <v>2883</v>
      </c>
      <c r="AL23" s="123">
        <v>4085</v>
      </c>
      <c r="AM23" s="124">
        <v>4682</v>
      </c>
      <c r="AN23" s="125">
        <v>5110</v>
      </c>
      <c r="AO23" s="137">
        <v>5092</v>
      </c>
      <c r="AP23" s="137">
        <v>5085</v>
      </c>
      <c r="AQ23" s="123">
        <v>5110</v>
      </c>
      <c r="AR23" s="123"/>
      <c r="AT23" s="99">
        <f t="shared" si="6"/>
        <v>170</v>
      </c>
      <c r="AU23" s="100">
        <f t="shared" si="7"/>
        <v>1.3993437304929968E-2</v>
      </c>
      <c r="AV23" s="100"/>
      <c r="AW23" s="100">
        <f t="shared" si="8"/>
        <v>5.7748314523542454E-3</v>
      </c>
      <c r="AX23" s="101"/>
      <c r="AY23" s="101"/>
    </row>
    <row r="24" spans="1:51" s="102" customFormat="1" ht="14.5" customHeight="1">
      <c r="A24" s="92" t="str">
        <f>'OEP RAW Data'!A74</f>
        <v>Brentwood</v>
      </c>
      <c r="B24" s="90">
        <v>1</v>
      </c>
      <c r="C24" s="90" t="s">
        <v>17</v>
      </c>
      <c r="D24" s="91">
        <v>23</v>
      </c>
      <c r="E24" s="90" t="s">
        <v>100</v>
      </c>
      <c r="F24" s="90" t="s">
        <v>96</v>
      </c>
      <c r="G24" s="93">
        <v>598</v>
      </c>
      <c r="H24" s="93">
        <v>778</v>
      </c>
      <c r="I24" s="94">
        <f>'OEP RAW Data'!C74</f>
        <v>920</v>
      </c>
      <c r="J24" s="94">
        <f>'OEP RAW Data'!N74</f>
        <v>1350</v>
      </c>
      <c r="K24" s="95">
        <f t="shared" si="0"/>
        <v>2.666283587802698E-2</v>
      </c>
      <c r="L24" s="95">
        <f t="shared" si="1"/>
        <v>1.6906031019437551E-2</v>
      </c>
      <c r="M24" s="239">
        <f t="shared" si="9"/>
        <v>3.9093418634180033E-2</v>
      </c>
      <c r="N24" s="96">
        <f t="shared" si="2"/>
        <v>3.3511705685618729</v>
      </c>
      <c r="O24" s="96">
        <f t="shared" si="3"/>
        <v>3.3290488431876608</v>
      </c>
      <c r="P24" s="96">
        <f t="shared" si="4"/>
        <v>3.2589194699286441</v>
      </c>
      <c r="Q24" s="97">
        <f t="shared" si="10"/>
        <v>3.2588792423046566</v>
      </c>
      <c r="R24" s="97">
        <f t="shared" si="11"/>
        <v>3.25</v>
      </c>
      <c r="S24" s="96">
        <f t="shared" si="11"/>
        <v>3.2326120556414217</v>
      </c>
      <c r="T24" s="96">
        <f t="shared" ref="T24:T53" si="12">AQ24/AF24</f>
        <v>3.2614329268292681</v>
      </c>
      <c r="U24" s="97"/>
      <c r="V24" s="97"/>
      <c r="W24" s="98">
        <f>'OEP RAW Data'!C74+'OEP RAW Data'!D74</f>
        <v>981</v>
      </c>
      <c r="X24" s="98">
        <f>W24+'OEP RAW Data'!E74</f>
        <v>1069</v>
      </c>
      <c r="Y24" s="98">
        <f>X24+'OEP RAW Data'!F74</f>
        <v>1138</v>
      </c>
      <c r="Z24" s="98">
        <f>Y24+'OEP RAW Data'!G74</f>
        <v>1182</v>
      </c>
      <c r="AA24" s="98">
        <f>Z24+'OEP RAW Data'!H74</f>
        <v>1221</v>
      </c>
      <c r="AB24" s="98">
        <f>AA24+'OEP RAW Data'!I74</f>
        <v>1238</v>
      </c>
      <c r="AC24" s="98">
        <f>AB24+'OEP RAW Data'!J74</f>
        <v>1267</v>
      </c>
      <c r="AD24" s="98">
        <f>AC24+'OEP RAW Data'!K74</f>
        <v>1280</v>
      </c>
      <c r="AE24" s="98">
        <f>AD24+'OEP RAW Data'!L74</f>
        <v>1294</v>
      </c>
      <c r="AF24" s="98">
        <f>AE24+'OEP RAW Data'!M74</f>
        <v>1312</v>
      </c>
      <c r="AI24" s="168"/>
      <c r="AK24" s="123">
        <v>2004</v>
      </c>
      <c r="AL24" s="123">
        <v>2590</v>
      </c>
      <c r="AM24" s="124">
        <v>3197</v>
      </c>
      <c r="AN24" s="125">
        <v>4129</v>
      </c>
      <c r="AO24" s="137">
        <v>4160</v>
      </c>
      <c r="AP24" s="137">
        <v>4183</v>
      </c>
      <c r="AQ24" s="123">
        <v>4279</v>
      </c>
      <c r="AR24" s="123"/>
      <c r="AT24" s="99">
        <f t="shared" si="6"/>
        <v>299</v>
      </c>
      <c r="AU24" s="100">
        <f t="shared" si="7"/>
        <v>3.8737598443072008E-2</v>
      </c>
      <c r="AV24" s="100"/>
      <c r="AW24" s="100">
        <f t="shared" si="8"/>
        <v>1.6821364149709472E-2</v>
      </c>
      <c r="AX24" s="101"/>
      <c r="AY24" s="101"/>
    </row>
    <row r="25" spans="1:51" s="102" customFormat="1" ht="14.5" customHeight="1">
      <c r="A25" s="92" t="str">
        <f>'OEP RAW Data'!A75</f>
        <v>Candia</v>
      </c>
      <c r="B25" s="90">
        <v>1</v>
      </c>
      <c r="C25" s="90" t="s">
        <v>17</v>
      </c>
      <c r="D25" s="91">
        <v>19</v>
      </c>
      <c r="E25" s="90" t="s">
        <v>100</v>
      </c>
      <c r="F25" s="90" t="s">
        <v>101</v>
      </c>
      <c r="G25" s="93">
        <v>992</v>
      </c>
      <c r="H25" s="93">
        <v>1192</v>
      </c>
      <c r="I25" s="94">
        <f>'OEP RAW Data'!C75</f>
        <v>1384</v>
      </c>
      <c r="J25" s="94">
        <f>'OEP RAW Data'!N75</f>
        <v>1494</v>
      </c>
      <c r="K25" s="95">
        <f t="shared" si="0"/>
        <v>1.8536175062698446E-2</v>
      </c>
      <c r="L25" s="95">
        <f t="shared" si="1"/>
        <v>1.5046606176888355E-2</v>
      </c>
      <c r="M25" s="239">
        <f t="shared" si="9"/>
        <v>7.6772430124447677E-3</v>
      </c>
      <c r="N25" s="96">
        <f t="shared" si="2"/>
        <v>3.0131048387096775</v>
      </c>
      <c r="O25" s="96">
        <f t="shared" si="3"/>
        <v>2.9840604026845639</v>
      </c>
      <c r="P25" s="96">
        <f t="shared" si="4"/>
        <v>2.7600564573041639</v>
      </c>
      <c r="Q25" s="97">
        <f t="shared" si="10"/>
        <v>2.7146648971466489</v>
      </c>
      <c r="R25" s="97">
        <f t="shared" si="11"/>
        <v>2.7116402116402116</v>
      </c>
      <c r="S25" s="96">
        <f t="shared" si="11"/>
        <v>2.6892692560895326</v>
      </c>
      <c r="T25" s="96">
        <f t="shared" si="12"/>
        <v>2.7088274044795786</v>
      </c>
      <c r="U25" s="97"/>
      <c r="V25" s="97"/>
      <c r="W25" s="98">
        <f>'OEP RAW Data'!C75+'OEP RAW Data'!D75</f>
        <v>1417</v>
      </c>
      <c r="X25" s="98">
        <f>W25+'OEP RAW Data'!E75</f>
        <v>1450</v>
      </c>
      <c r="Y25" s="98">
        <f>X25+'OEP RAW Data'!F75</f>
        <v>1457</v>
      </c>
      <c r="Z25" s="98">
        <f>Y25+'OEP RAW Data'!G75</f>
        <v>1469</v>
      </c>
      <c r="AA25" s="98">
        <f>Z25+'OEP RAW Data'!H75</f>
        <v>1476</v>
      </c>
      <c r="AB25" s="98">
        <f>AA25+'OEP RAW Data'!I75</f>
        <v>1489</v>
      </c>
      <c r="AC25" s="98">
        <f>AB25+'OEP RAW Data'!J75</f>
        <v>1507</v>
      </c>
      <c r="AD25" s="98">
        <f>AC25+'OEP RAW Data'!K75</f>
        <v>1512</v>
      </c>
      <c r="AE25" s="98">
        <f>AD25+'OEP RAW Data'!L75</f>
        <v>1519</v>
      </c>
      <c r="AF25" s="98">
        <f>AE25+'OEP RAW Data'!M75</f>
        <v>1518</v>
      </c>
      <c r="AI25" s="168"/>
      <c r="AK25" s="123">
        <v>2989</v>
      </c>
      <c r="AL25" s="123">
        <v>3557</v>
      </c>
      <c r="AM25" s="124">
        <v>3911</v>
      </c>
      <c r="AN25" s="125">
        <v>4091</v>
      </c>
      <c r="AO25" s="137">
        <v>4100</v>
      </c>
      <c r="AP25" s="137">
        <v>4085</v>
      </c>
      <c r="AQ25" s="123">
        <v>4112</v>
      </c>
      <c r="AR25" s="123"/>
      <c r="AT25" s="99">
        <f t="shared" si="6"/>
        <v>95</v>
      </c>
      <c r="AU25" s="100">
        <f t="shared" si="7"/>
        <v>9.3132894266920729E-3</v>
      </c>
      <c r="AV25" s="100"/>
      <c r="AW25" s="100">
        <f t="shared" si="8"/>
        <v>7.6937076622316525E-3</v>
      </c>
      <c r="AX25" s="101"/>
      <c r="AY25" s="101"/>
    </row>
    <row r="26" spans="1:51" s="102" customFormat="1" ht="14.25" customHeight="1">
      <c r="A26" s="92" t="str">
        <f>'OEP RAW Data'!A76</f>
        <v>Chester</v>
      </c>
      <c r="B26" s="90">
        <v>1</v>
      </c>
      <c r="C26" s="90" t="s">
        <v>17</v>
      </c>
      <c r="D26" s="91">
        <v>22</v>
      </c>
      <c r="E26" s="90" t="s">
        <v>100</v>
      </c>
      <c r="F26" s="90" t="s">
        <v>101</v>
      </c>
      <c r="G26" s="93">
        <v>655</v>
      </c>
      <c r="H26" s="93">
        <v>924</v>
      </c>
      <c r="I26" s="94">
        <f>'OEP RAW Data'!C76</f>
        <v>1247</v>
      </c>
      <c r="J26" s="94">
        <f>'OEP RAW Data'!N76</f>
        <v>1596</v>
      </c>
      <c r="K26" s="95">
        <f t="shared" si="0"/>
        <v>3.5006475894486133E-2</v>
      </c>
      <c r="L26" s="95">
        <f t="shared" si="1"/>
        <v>3.0432263396471537E-2</v>
      </c>
      <c r="M26" s="239">
        <f t="shared" si="9"/>
        <v>2.4982955050388833E-2</v>
      </c>
      <c r="N26" s="96">
        <f t="shared" si="2"/>
        <v>3.0625954198473284</v>
      </c>
      <c r="O26" s="96">
        <f t="shared" si="3"/>
        <v>2.9123376623376624</v>
      </c>
      <c r="P26" s="96">
        <f t="shared" si="4"/>
        <v>2.8340807174887894</v>
      </c>
      <c r="Q26" s="97">
        <f t="shared" si="10"/>
        <v>2.9852090032154339</v>
      </c>
      <c r="R26" s="97">
        <f t="shared" si="11"/>
        <v>2.9539347408829175</v>
      </c>
      <c r="S26" s="96">
        <f t="shared" si="11"/>
        <v>2.9470663265306123</v>
      </c>
      <c r="T26" s="96">
        <f t="shared" si="12"/>
        <v>2.939605848696758</v>
      </c>
      <c r="U26" s="97"/>
      <c r="V26" s="97"/>
      <c r="W26" s="98">
        <f>'OEP RAW Data'!C76+'OEP RAW Data'!D76</f>
        <v>1338</v>
      </c>
      <c r="X26" s="98">
        <f>W26+'OEP RAW Data'!E76</f>
        <v>1417</v>
      </c>
      <c r="Y26" s="98">
        <f>X26+'OEP RAW Data'!F76</f>
        <v>1464</v>
      </c>
      <c r="Z26" s="98">
        <f>Y26+'OEP RAW Data'!G76</f>
        <v>1493</v>
      </c>
      <c r="AA26" s="98">
        <f>Z26+'OEP RAW Data'!H76</f>
        <v>1527</v>
      </c>
      <c r="AB26" s="98">
        <f>AA26+'OEP RAW Data'!I76</f>
        <v>1537</v>
      </c>
      <c r="AC26" s="98">
        <f>AB26+'OEP RAW Data'!J76</f>
        <v>1555</v>
      </c>
      <c r="AD26" s="98">
        <f>AC26+'OEP RAW Data'!K76</f>
        <v>1563</v>
      </c>
      <c r="AE26" s="98">
        <f>AD26+'OEP RAW Data'!L76</f>
        <v>1568</v>
      </c>
      <c r="AF26" s="98">
        <f>AE26+'OEP RAW Data'!M76</f>
        <v>1573</v>
      </c>
      <c r="AI26" s="168"/>
      <c r="AK26" s="123">
        <v>2006</v>
      </c>
      <c r="AL26" s="123">
        <v>2691</v>
      </c>
      <c r="AM26" s="124">
        <v>3792</v>
      </c>
      <c r="AN26" s="125">
        <v>4642</v>
      </c>
      <c r="AO26" s="137">
        <v>4617</v>
      </c>
      <c r="AP26" s="137">
        <v>4621</v>
      </c>
      <c r="AQ26" s="123">
        <v>4624</v>
      </c>
      <c r="AR26" s="123"/>
      <c r="AT26" s="99">
        <f t="shared" si="6"/>
        <v>225</v>
      </c>
      <c r="AU26" s="100">
        <f t="shared" si="7"/>
        <v>2.2452794775587259E-2</v>
      </c>
      <c r="AV26" s="100"/>
      <c r="AW26" s="100">
        <f t="shared" si="8"/>
        <v>8.4225653300076253E-3</v>
      </c>
      <c r="AX26" s="101"/>
      <c r="AY26" s="101"/>
    </row>
    <row r="27" spans="1:51" s="102" customFormat="1" ht="14.5" customHeight="1">
      <c r="A27" s="92" t="str">
        <f>'OEP RAW Data'!A77</f>
        <v>Danville</v>
      </c>
      <c r="B27" s="90">
        <v>1</v>
      </c>
      <c r="C27" s="90" t="s">
        <v>17</v>
      </c>
      <c r="D27" s="91">
        <v>23</v>
      </c>
      <c r="E27" s="90" t="s">
        <v>100</v>
      </c>
      <c r="F27" s="90" t="s">
        <v>96</v>
      </c>
      <c r="G27" s="93">
        <v>439</v>
      </c>
      <c r="H27" s="93">
        <v>960</v>
      </c>
      <c r="I27" s="94">
        <f>'OEP RAW Data'!C77</f>
        <v>1479</v>
      </c>
      <c r="J27" s="94">
        <f>'OEP RAW Data'!N77</f>
        <v>1684</v>
      </c>
      <c r="K27" s="95">
        <f t="shared" si="0"/>
        <v>8.1385822044520495E-2</v>
      </c>
      <c r="L27" s="95">
        <f t="shared" si="1"/>
        <v>4.4166352064429537E-2</v>
      </c>
      <c r="M27" s="239">
        <f t="shared" si="9"/>
        <v>1.3065186563142817E-2</v>
      </c>
      <c r="N27" s="96">
        <f t="shared" si="2"/>
        <v>3.0022779043280181</v>
      </c>
      <c r="O27" s="96">
        <f t="shared" si="3"/>
        <v>2.6395833333333334</v>
      </c>
      <c r="P27" s="96">
        <f t="shared" si="4"/>
        <v>2.6748670212765959</v>
      </c>
      <c r="Q27" s="97">
        <f t="shared" si="10"/>
        <v>2.6600837821663674</v>
      </c>
      <c r="R27" s="97">
        <f t="shared" si="11"/>
        <v>2.6182572614107884</v>
      </c>
      <c r="S27" s="96">
        <f t="shared" si="11"/>
        <v>2.6241849436870184</v>
      </c>
      <c r="T27" s="96">
        <f t="shared" si="12"/>
        <v>2.6167452830188678</v>
      </c>
      <c r="U27" s="97"/>
      <c r="V27" s="97"/>
      <c r="W27" s="98">
        <f>'OEP RAW Data'!C77+'OEP RAW Data'!D77</f>
        <v>1504</v>
      </c>
      <c r="X27" s="98">
        <f>W27+'OEP RAW Data'!E77</f>
        <v>1535</v>
      </c>
      <c r="Y27" s="98">
        <f>X27+'OEP RAW Data'!F77</f>
        <v>1588</v>
      </c>
      <c r="Z27" s="98">
        <f>Y27+'OEP RAW Data'!G77</f>
        <v>1621</v>
      </c>
      <c r="AA27" s="98">
        <f>Z27+'OEP RAW Data'!H77</f>
        <v>1662</v>
      </c>
      <c r="AB27" s="98">
        <f>AA27+'OEP RAW Data'!I77</f>
        <v>1666</v>
      </c>
      <c r="AC27" s="98">
        <f>AB27+'OEP RAW Data'!J77</f>
        <v>1671</v>
      </c>
      <c r="AD27" s="98">
        <f>AC27+'OEP RAW Data'!K77</f>
        <v>1687</v>
      </c>
      <c r="AE27" s="98">
        <f>AD27+'OEP RAW Data'!L77</f>
        <v>1687</v>
      </c>
      <c r="AF27" s="98">
        <f>AE27+'OEP RAW Data'!M77</f>
        <v>1696</v>
      </c>
      <c r="AI27" s="168"/>
      <c r="AK27" s="123">
        <v>1318</v>
      </c>
      <c r="AL27" s="123">
        <v>2534</v>
      </c>
      <c r="AM27" s="124">
        <v>4023</v>
      </c>
      <c r="AN27" s="125">
        <v>4445</v>
      </c>
      <c r="AO27" s="137">
        <v>4417</v>
      </c>
      <c r="AP27" s="137">
        <v>4427</v>
      </c>
      <c r="AQ27" s="123">
        <v>4438</v>
      </c>
      <c r="AR27" s="123"/>
      <c r="AT27" s="99">
        <f t="shared" si="6"/>
        <v>183</v>
      </c>
      <c r="AU27" s="100">
        <f t="shared" si="7"/>
        <v>1.6538642173466345E-2</v>
      </c>
      <c r="AV27" s="100"/>
      <c r="AW27" s="100">
        <f t="shared" si="8"/>
        <v>6.2827843190038646E-3</v>
      </c>
      <c r="AX27" s="101"/>
      <c r="AY27" s="101"/>
    </row>
    <row r="28" spans="1:51" s="102" customFormat="1" ht="14.5" customHeight="1">
      <c r="A28" s="92" t="str">
        <f>'OEP RAW Data'!A78</f>
        <v>Deerfield</v>
      </c>
      <c r="B28" s="90">
        <v>1</v>
      </c>
      <c r="C28" s="90" t="s">
        <v>17</v>
      </c>
      <c r="D28" s="91" t="s">
        <v>97</v>
      </c>
      <c r="E28" s="90" t="s">
        <v>100</v>
      </c>
      <c r="F28" s="90" t="s">
        <v>101</v>
      </c>
      <c r="G28" s="93">
        <v>694</v>
      </c>
      <c r="H28" s="93">
        <v>1227</v>
      </c>
      <c r="I28" s="94">
        <f>'OEP RAW Data'!C78</f>
        <v>1406</v>
      </c>
      <c r="J28" s="94">
        <f>'OEP RAW Data'!N78</f>
        <v>1743</v>
      </c>
      <c r="K28" s="95">
        <f t="shared" si="0"/>
        <v>5.864051125734715E-2</v>
      </c>
      <c r="L28" s="95">
        <f t="shared" si="1"/>
        <v>1.3710805450571018E-2</v>
      </c>
      <c r="M28" s="239">
        <f t="shared" si="9"/>
        <v>2.1718381263229114E-2</v>
      </c>
      <c r="N28" s="96">
        <f t="shared" si="2"/>
        <v>2.8515850144092219</v>
      </c>
      <c r="O28" s="96">
        <f t="shared" si="3"/>
        <v>2.5460472697636511</v>
      </c>
      <c r="P28" s="96">
        <f t="shared" si="4"/>
        <v>2.473436449226631</v>
      </c>
      <c r="Q28" s="97">
        <f t="shared" si="10"/>
        <v>2.5154518950437317</v>
      </c>
      <c r="R28" s="97">
        <f t="shared" si="11"/>
        <v>2.5080738177623991</v>
      </c>
      <c r="S28" s="96">
        <f t="shared" si="11"/>
        <v>2.5020057306590258</v>
      </c>
      <c r="T28" s="96">
        <f t="shared" si="12"/>
        <v>2.5102622576966933</v>
      </c>
      <c r="U28" s="97"/>
      <c r="V28" s="97"/>
      <c r="W28" s="98">
        <f>'OEP RAW Data'!C78+'OEP RAW Data'!D78</f>
        <v>1487</v>
      </c>
      <c r="X28" s="98">
        <f>W28+'OEP RAW Data'!E78</f>
        <v>1545</v>
      </c>
      <c r="Y28" s="98">
        <f>X28+'OEP RAW Data'!F78</f>
        <v>1575</v>
      </c>
      <c r="Z28" s="98">
        <f>Y28+'OEP RAW Data'!G78</f>
        <v>1593</v>
      </c>
      <c r="AA28" s="98">
        <f>Z28+'OEP RAW Data'!H78</f>
        <v>1644</v>
      </c>
      <c r="AB28" s="98">
        <f>AA28+'OEP RAW Data'!I78</f>
        <v>1687</v>
      </c>
      <c r="AC28" s="98">
        <f>AB28+'OEP RAW Data'!J78</f>
        <v>1715</v>
      </c>
      <c r="AD28" s="98">
        <f>AC28+'OEP RAW Data'!K78</f>
        <v>1734</v>
      </c>
      <c r="AE28" s="98">
        <f>AD28+'OEP RAW Data'!L78</f>
        <v>1745</v>
      </c>
      <c r="AF28" s="98">
        <f>AE28+'OEP RAW Data'!M78</f>
        <v>1754</v>
      </c>
      <c r="AI28" s="168"/>
      <c r="AK28" s="123">
        <v>1979</v>
      </c>
      <c r="AL28" s="123">
        <v>3124</v>
      </c>
      <c r="AM28" s="124">
        <v>3678</v>
      </c>
      <c r="AN28" s="125">
        <v>4314</v>
      </c>
      <c r="AO28" s="137">
        <v>4349</v>
      </c>
      <c r="AP28" s="137">
        <v>4366</v>
      </c>
      <c r="AQ28" s="123">
        <v>4403</v>
      </c>
      <c r="AR28" s="123"/>
      <c r="AT28" s="99">
        <f t="shared" si="6"/>
        <v>247</v>
      </c>
      <c r="AU28" s="100">
        <f t="shared" si="7"/>
        <v>2.2195624908087686E-2</v>
      </c>
      <c r="AV28" s="100"/>
      <c r="AW28" s="100">
        <f t="shared" si="8"/>
        <v>1.3834358610064434E-2</v>
      </c>
      <c r="AX28" s="101"/>
      <c r="AY28" s="101"/>
    </row>
    <row r="29" spans="1:51" s="102" customFormat="1" ht="14.5" customHeight="1">
      <c r="A29" s="92" t="str">
        <f>'OEP RAW Data'!A79</f>
        <v>Epping</v>
      </c>
      <c r="B29" s="90">
        <v>1</v>
      </c>
      <c r="C29" s="90" t="s">
        <v>17</v>
      </c>
      <c r="D29" s="91">
        <v>23</v>
      </c>
      <c r="E29" s="90" t="s">
        <v>100</v>
      </c>
      <c r="F29" s="90" t="s">
        <v>96</v>
      </c>
      <c r="G29" s="93">
        <v>1181</v>
      </c>
      <c r="H29" s="93">
        <v>2059</v>
      </c>
      <c r="I29" s="94">
        <f>'OEP RAW Data'!C79</f>
        <v>2215</v>
      </c>
      <c r="J29" s="94">
        <f>'OEP RAW Data'!N79</f>
        <v>2723</v>
      </c>
      <c r="K29" s="95">
        <f t="shared" si="0"/>
        <v>5.7159811660088211E-2</v>
      </c>
      <c r="L29" s="95">
        <f t="shared" si="1"/>
        <v>7.3299309324457163E-3</v>
      </c>
      <c r="M29" s="239">
        <f t="shared" si="9"/>
        <v>2.0862829530691851E-2</v>
      </c>
      <c r="N29" s="96">
        <f t="shared" si="2"/>
        <v>2.9297205757832345</v>
      </c>
      <c r="O29" s="96">
        <f t="shared" si="3"/>
        <v>2.507042253521127</v>
      </c>
      <c r="P29" s="96">
        <f t="shared" si="4"/>
        <v>2.3664649956784789</v>
      </c>
      <c r="Q29" s="97">
        <f t="shared" si="10"/>
        <v>2.3968316831683167</v>
      </c>
      <c r="R29" s="97">
        <f t="shared" si="11"/>
        <v>2.3598440545808965</v>
      </c>
      <c r="S29" s="96">
        <f t="shared" si="11"/>
        <v>2.3244478293983244</v>
      </c>
      <c r="T29" s="96">
        <f t="shared" si="12"/>
        <v>2.3421939348558594</v>
      </c>
      <c r="U29" s="97"/>
      <c r="V29" s="97"/>
      <c r="W29" s="98">
        <f>'OEP RAW Data'!C79+'OEP RAW Data'!D79</f>
        <v>2314</v>
      </c>
      <c r="X29" s="98">
        <f>W29+'OEP RAW Data'!E79</f>
        <v>2330</v>
      </c>
      <c r="Y29" s="98">
        <f>X29+'OEP RAW Data'!F79</f>
        <v>2370</v>
      </c>
      <c r="Z29" s="98">
        <f>Y29+'OEP RAW Data'!G79</f>
        <v>2396</v>
      </c>
      <c r="AA29" s="98">
        <f>Z29+'OEP RAW Data'!H79</f>
        <v>2439</v>
      </c>
      <c r="AB29" s="98">
        <f>AA29+'OEP RAW Data'!I79</f>
        <v>2499</v>
      </c>
      <c r="AC29" s="98">
        <f>AB29+'OEP RAW Data'!J79</f>
        <v>2525</v>
      </c>
      <c r="AD29" s="98">
        <f>AC29+'OEP RAW Data'!K79</f>
        <v>2565</v>
      </c>
      <c r="AE29" s="98">
        <f>AD29+'OEP RAW Data'!L79</f>
        <v>2626</v>
      </c>
      <c r="AF29" s="98">
        <f>AE29+'OEP RAW Data'!M79</f>
        <v>2671</v>
      </c>
      <c r="AI29" s="168"/>
      <c r="AK29" s="123">
        <v>3460</v>
      </c>
      <c r="AL29" s="123">
        <v>5162</v>
      </c>
      <c r="AM29" s="124">
        <v>5476</v>
      </c>
      <c r="AN29" s="125">
        <v>6052</v>
      </c>
      <c r="AO29" s="137">
        <v>6053</v>
      </c>
      <c r="AP29" s="137">
        <v>6104</v>
      </c>
      <c r="AQ29" s="123">
        <v>6256</v>
      </c>
      <c r="AR29" s="123"/>
      <c r="AT29" s="99">
        <f t="shared" si="6"/>
        <v>251</v>
      </c>
      <c r="AU29" s="100">
        <f t="shared" si="7"/>
        <v>1.4820297457035725E-2</v>
      </c>
      <c r="AV29" s="100"/>
      <c r="AW29" s="100">
        <f t="shared" si="8"/>
        <v>1.3119225079501806E-2</v>
      </c>
      <c r="AX29" s="101"/>
      <c r="AY29" s="101"/>
    </row>
    <row r="30" spans="1:51" s="102" customFormat="1" ht="14.5" customHeight="1">
      <c r="A30" s="92" t="str">
        <f>'OEP RAW Data'!A80</f>
        <v>Fremont</v>
      </c>
      <c r="B30" s="90">
        <v>1</v>
      </c>
      <c r="C30" s="90" t="s">
        <v>17</v>
      </c>
      <c r="D30" s="91">
        <v>23</v>
      </c>
      <c r="E30" s="90" t="s">
        <v>100</v>
      </c>
      <c r="F30" s="90" t="s">
        <v>96</v>
      </c>
      <c r="G30" s="93">
        <v>461</v>
      </c>
      <c r="H30" s="93">
        <v>920</v>
      </c>
      <c r="I30" s="94">
        <f>'OEP RAW Data'!C80</f>
        <v>1201</v>
      </c>
      <c r="J30" s="94">
        <f>'OEP RAW Data'!N80</f>
        <v>1573</v>
      </c>
      <c r="K30" s="95">
        <f t="shared" si="0"/>
        <v>7.1540746462152693E-2</v>
      </c>
      <c r="L30" s="95">
        <f t="shared" si="1"/>
        <v>2.7011999802319053E-2</v>
      </c>
      <c r="M30" s="239">
        <f t="shared" si="9"/>
        <v>2.7350345978603974E-2</v>
      </c>
      <c r="N30" s="96">
        <f t="shared" si="2"/>
        <v>2.891540130151844</v>
      </c>
      <c r="O30" s="96">
        <f t="shared" si="3"/>
        <v>2.8</v>
      </c>
      <c r="P30" s="96">
        <f t="shared" si="4"/>
        <v>2.7812995245641838</v>
      </c>
      <c r="Q30" s="97">
        <f t="shared" si="10"/>
        <v>2.7931497649429149</v>
      </c>
      <c r="R30" s="97">
        <f t="shared" si="11"/>
        <v>2.7498341074983412</v>
      </c>
      <c r="S30" s="96">
        <f t="shared" si="11"/>
        <v>2.7397891963109355</v>
      </c>
      <c r="T30" s="96">
        <f t="shared" si="12"/>
        <v>2.7522935779816513</v>
      </c>
      <c r="U30" s="97"/>
      <c r="V30" s="97"/>
      <c r="W30" s="98">
        <f>'OEP RAW Data'!C80+'OEP RAW Data'!D80</f>
        <v>1262</v>
      </c>
      <c r="X30" s="98">
        <f>W30+'OEP RAW Data'!E80</f>
        <v>1288</v>
      </c>
      <c r="Y30" s="98">
        <f>X30+'OEP RAW Data'!F80</f>
        <v>1318</v>
      </c>
      <c r="Z30" s="98">
        <f>Y30+'OEP RAW Data'!G80</f>
        <v>1372</v>
      </c>
      <c r="AA30" s="98">
        <f>Z30+'OEP RAW Data'!H80</f>
        <v>1424</v>
      </c>
      <c r="AB30" s="98">
        <f>AA30+'OEP RAW Data'!I80</f>
        <v>1479</v>
      </c>
      <c r="AC30" s="98">
        <f>AB30+'OEP RAW Data'!J80</f>
        <v>1489</v>
      </c>
      <c r="AD30" s="98">
        <f>AC30+'OEP RAW Data'!K80</f>
        <v>1507</v>
      </c>
      <c r="AE30" s="98">
        <f>AD30+'OEP RAW Data'!L80</f>
        <v>1518</v>
      </c>
      <c r="AF30" s="98">
        <f>AE30+'OEP RAW Data'!M80</f>
        <v>1526</v>
      </c>
      <c r="AI30" s="168"/>
      <c r="AK30" s="123">
        <v>1333</v>
      </c>
      <c r="AL30" s="123">
        <v>2576</v>
      </c>
      <c r="AM30" s="124">
        <v>3510</v>
      </c>
      <c r="AN30" s="125">
        <v>4159</v>
      </c>
      <c r="AO30" s="137">
        <v>4144</v>
      </c>
      <c r="AP30" s="137">
        <v>4159</v>
      </c>
      <c r="AQ30" s="123">
        <v>4200</v>
      </c>
      <c r="AR30" s="123"/>
      <c r="AT30" s="99">
        <f t="shared" si="6"/>
        <v>245</v>
      </c>
      <c r="AU30" s="100">
        <f t="shared" si="7"/>
        <v>2.5670110249050637E-2</v>
      </c>
      <c r="AV30" s="100"/>
      <c r="AW30" s="100">
        <f t="shared" si="8"/>
        <v>9.421473228740318E-3</v>
      </c>
      <c r="AX30" s="101"/>
      <c r="AY30" s="101"/>
    </row>
    <row r="31" spans="1:51" s="102" customFormat="1" ht="14.5" customHeight="1">
      <c r="A31" s="92" t="str">
        <f>'OEP RAW Data'!A81</f>
        <v>Hampstead</v>
      </c>
      <c r="B31" s="90">
        <v>1</v>
      </c>
      <c r="C31" s="90" t="s">
        <v>17</v>
      </c>
      <c r="D31" s="91">
        <v>23</v>
      </c>
      <c r="E31" s="90" t="s">
        <v>100</v>
      </c>
      <c r="F31" s="90" t="s">
        <v>96</v>
      </c>
      <c r="G31" s="93">
        <v>1319</v>
      </c>
      <c r="H31" s="93">
        <v>2661</v>
      </c>
      <c r="I31" s="94">
        <f>'OEP RAW Data'!C81</f>
        <v>3276</v>
      </c>
      <c r="J31" s="94">
        <f>'OEP RAW Data'!N81</f>
        <v>3727</v>
      </c>
      <c r="K31" s="95">
        <f t="shared" si="0"/>
        <v>7.2704266356063307E-2</v>
      </c>
      <c r="L31" s="95">
        <f t="shared" si="1"/>
        <v>2.100977940639015E-2</v>
      </c>
      <c r="M31" s="239">
        <f t="shared" si="9"/>
        <v>1.2981584013876724E-2</v>
      </c>
      <c r="N31" s="96">
        <f t="shared" si="2"/>
        <v>2.869598180439727</v>
      </c>
      <c r="O31" s="96">
        <f t="shared" si="3"/>
        <v>2.5298759864712514</v>
      </c>
      <c r="P31" s="96">
        <f t="shared" si="4"/>
        <v>2.5096793708408955</v>
      </c>
      <c r="Q31" s="97">
        <f t="shared" si="10"/>
        <v>2.3990623276337564</v>
      </c>
      <c r="R31" s="97">
        <f t="shared" si="11"/>
        <v>2.3870527178366565</v>
      </c>
      <c r="S31" s="96">
        <f t="shared" si="11"/>
        <v>2.3746264602010325</v>
      </c>
      <c r="T31" s="96">
        <f t="shared" si="12"/>
        <v>2.3652501344809038</v>
      </c>
      <c r="U31" s="97"/>
      <c r="V31" s="97"/>
      <c r="W31" s="98">
        <f>'OEP RAW Data'!C81+'OEP RAW Data'!D81</f>
        <v>3306</v>
      </c>
      <c r="X31" s="98">
        <f>W31+'OEP RAW Data'!E81</f>
        <v>3320</v>
      </c>
      <c r="Y31" s="98">
        <f>X31+'OEP RAW Data'!F81</f>
        <v>3363</v>
      </c>
      <c r="Z31" s="98">
        <f>Y31+'OEP RAW Data'!G81</f>
        <v>3434</v>
      </c>
      <c r="AA31" s="98">
        <f>Z31+'OEP RAW Data'!H81</f>
        <v>3468</v>
      </c>
      <c r="AB31" s="98">
        <f>AA31+'OEP RAW Data'!I81</f>
        <v>3560</v>
      </c>
      <c r="AC31" s="98">
        <f>AB31+'OEP RAW Data'!J81</f>
        <v>3626</v>
      </c>
      <c r="AD31" s="98">
        <f>AC31+'OEP RAW Data'!K81</f>
        <v>3661</v>
      </c>
      <c r="AE31" s="98">
        <f>AD31+'OEP RAW Data'!L81</f>
        <v>3681</v>
      </c>
      <c r="AF31" s="98">
        <f>AE31+'OEP RAW Data'!M81</f>
        <v>3718</v>
      </c>
      <c r="AI31" s="168"/>
      <c r="AK31" s="123">
        <v>3785</v>
      </c>
      <c r="AL31" s="123">
        <v>6732</v>
      </c>
      <c r="AM31" s="124">
        <v>8297</v>
      </c>
      <c r="AN31" s="125">
        <v>8699</v>
      </c>
      <c r="AO31" s="137">
        <v>8739</v>
      </c>
      <c r="AP31" s="137">
        <v>8741</v>
      </c>
      <c r="AQ31" s="123">
        <v>8794</v>
      </c>
      <c r="AR31" s="123"/>
      <c r="AT31" s="99">
        <f t="shared" si="6"/>
        <v>355</v>
      </c>
      <c r="AU31" s="100">
        <f t="shared" si="7"/>
        <v>1.4677723030635415E-2</v>
      </c>
      <c r="AV31" s="100"/>
      <c r="AW31" s="100">
        <f t="shared" si="8"/>
        <v>1.4086182982912865E-2</v>
      </c>
      <c r="AX31" s="101"/>
      <c r="AY31" s="101"/>
    </row>
    <row r="32" spans="1:51" s="102" customFormat="1" ht="14.5" customHeight="1">
      <c r="A32" s="92" t="str">
        <f>'OEP RAW Data'!A82</f>
        <v>Kingston</v>
      </c>
      <c r="B32" s="90">
        <v>1</v>
      </c>
      <c r="C32" s="90" t="s">
        <v>17</v>
      </c>
      <c r="D32" s="91">
        <v>23</v>
      </c>
      <c r="E32" s="90" t="s">
        <v>100</v>
      </c>
      <c r="F32" s="90" t="s">
        <v>96</v>
      </c>
      <c r="G32" s="93">
        <v>1518</v>
      </c>
      <c r="H32" s="93">
        <v>2115</v>
      </c>
      <c r="I32" s="94">
        <f>'OEP RAW Data'!C82</f>
        <v>2265</v>
      </c>
      <c r="J32" s="94">
        <f>'OEP RAW Data'!N82</f>
        <v>2480</v>
      </c>
      <c r="K32" s="95">
        <f t="shared" si="0"/>
        <v>3.3722240046839991E-2</v>
      </c>
      <c r="L32" s="95">
        <f t="shared" si="1"/>
        <v>6.8755232676100952E-3</v>
      </c>
      <c r="M32" s="239">
        <f t="shared" si="9"/>
        <v>9.1096224560074379E-3</v>
      </c>
      <c r="N32" s="96">
        <f t="shared" si="2"/>
        <v>2.7081686429512515</v>
      </c>
      <c r="O32" s="96">
        <f t="shared" si="3"/>
        <v>2.6434988179669032</v>
      </c>
      <c r="P32" s="96">
        <f t="shared" si="4"/>
        <v>2.4944680851063832</v>
      </c>
      <c r="Q32" s="97">
        <f t="shared" si="10"/>
        <v>2.4853118712273643</v>
      </c>
      <c r="R32" s="97">
        <f t="shared" si="11"/>
        <v>2.4762861736334405</v>
      </c>
      <c r="S32" s="96">
        <f t="shared" si="11"/>
        <v>2.4529435322386863</v>
      </c>
      <c r="T32" s="96">
        <f t="shared" si="12"/>
        <v>2.4612619808306708</v>
      </c>
      <c r="U32" s="97"/>
      <c r="V32" s="97"/>
      <c r="W32" s="98">
        <f>'OEP RAW Data'!C82+'OEP RAW Data'!D82</f>
        <v>2350</v>
      </c>
      <c r="X32" s="98">
        <f>W32+'OEP RAW Data'!E82</f>
        <v>2357</v>
      </c>
      <c r="Y32" s="98">
        <f>X32+'OEP RAW Data'!F82</f>
        <v>2375</v>
      </c>
      <c r="Z32" s="98">
        <f>Y32+'OEP RAW Data'!G82</f>
        <v>2415</v>
      </c>
      <c r="AA32" s="98">
        <f>Z32+'OEP RAW Data'!H82</f>
        <v>2439</v>
      </c>
      <c r="AB32" s="98">
        <f>AA32+'OEP RAW Data'!I82</f>
        <v>2465</v>
      </c>
      <c r="AC32" s="98">
        <f>AB32+'OEP RAW Data'!J82</f>
        <v>2485</v>
      </c>
      <c r="AD32" s="98">
        <f>AC32+'OEP RAW Data'!K82</f>
        <v>2488</v>
      </c>
      <c r="AE32" s="98">
        <f>AD32+'OEP RAW Data'!L82</f>
        <v>2497</v>
      </c>
      <c r="AF32" s="98">
        <f>AE32+'OEP RAW Data'!M82</f>
        <v>2504</v>
      </c>
      <c r="AI32" s="168"/>
      <c r="AK32" s="123">
        <v>4111</v>
      </c>
      <c r="AL32" s="123">
        <v>5591</v>
      </c>
      <c r="AM32" s="124">
        <v>5862</v>
      </c>
      <c r="AN32" s="125">
        <v>6176</v>
      </c>
      <c r="AO32" s="137">
        <v>6161</v>
      </c>
      <c r="AP32" s="137">
        <v>6125</v>
      </c>
      <c r="AQ32" s="123">
        <v>6163</v>
      </c>
      <c r="AR32" s="123"/>
      <c r="AT32" s="99">
        <f t="shared" si="6"/>
        <v>138</v>
      </c>
      <c r="AU32" s="100">
        <f t="shared" si="7"/>
        <v>8.185295950393634E-3</v>
      </c>
      <c r="AV32" s="100"/>
      <c r="AW32" s="100">
        <f t="shared" si="8"/>
        <v>4.6544822988874301E-3</v>
      </c>
      <c r="AX32" s="101"/>
      <c r="AY32" s="101"/>
    </row>
    <row r="33" spans="1:51" s="102" customFormat="1" ht="14.5" customHeight="1">
      <c r="A33" s="92" t="str">
        <f>'OEP RAW Data'!A83</f>
        <v>Newton</v>
      </c>
      <c r="B33" s="90">
        <v>1</v>
      </c>
      <c r="C33" s="90" t="s">
        <v>17</v>
      </c>
      <c r="D33" s="91">
        <v>23</v>
      </c>
      <c r="E33" s="90" t="s">
        <v>100</v>
      </c>
      <c r="F33" s="90" t="s">
        <v>96</v>
      </c>
      <c r="G33" s="93">
        <v>1073</v>
      </c>
      <c r="H33" s="93">
        <v>1251</v>
      </c>
      <c r="I33" s="94">
        <f>'OEP RAW Data'!C83</f>
        <v>1552</v>
      </c>
      <c r="J33" s="94">
        <f>'OEP RAW Data'!N83</f>
        <v>1751</v>
      </c>
      <c r="K33" s="95">
        <f t="shared" si="0"/>
        <v>1.5466869594318311E-2</v>
      </c>
      <c r="L33" s="95">
        <f t="shared" si="1"/>
        <v>2.1794217765690016E-2</v>
      </c>
      <c r="M33" s="239">
        <f t="shared" si="9"/>
        <v>1.2137329913557426E-2</v>
      </c>
      <c r="N33" s="96">
        <f t="shared" si="2"/>
        <v>2.8592730661696177</v>
      </c>
      <c r="O33" s="96">
        <f t="shared" si="3"/>
        <v>2.7761790567545965</v>
      </c>
      <c r="P33" s="96">
        <f t="shared" si="4"/>
        <v>2.6739401496259352</v>
      </c>
      <c r="Q33" s="97">
        <f t="shared" si="10"/>
        <v>2.6848018923713779</v>
      </c>
      <c r="R33" s="97">
        <f t="shared" si="11"/>
        <v>2.6545454545454548</v>
      </c>
      <c r="S33" s="96">
        <f t="shared" si="11"/>
        <v>2.6333527019174898</v>
      </c>
      <c r="T33" s="96">
        <f t="shared" si="12"/>
        <v>2.6510687463893703</v>
      </c>
      <c r="U33" s="97"/>
      <c r="V33" s="97"/>
      <c r="W33" s="98">
        <f>'OEP RAW Data'!C83+'OEP RAW Data'!D83</f>
        <v>1604</v>
      </c>
      <c r="X33" s="98">
        <f>W33+'OEP RAW Data'!E83</f>
        <v>1615</v>
      </c>
      <c r="Y33" s="98">
        <f>X33+'OEP RAW Data'!F83</f>
        <v>1623</v>
      </c>
      <c r="Z33" s="98">
        <f>Y33+'OEP RAW Data'!G83</f>
        <v>1630</v>
      </c>
      <c r="AA33" s="98">
        <f>Z33+'OEP RAW Data'!H83</f>
        <v>1640</v>
      </c>
      <c r="AB33" s="98">
        <f>AA33+'OEP RAW Data'!I83</f>
        <v>1680</v>
      </c>
      <c r="AC33" s="98">
        <f>AB33+'OEP RAW Data'!J83</f>
        <v>1691</v>
      </c>
      <c r="AD33" s="98">
        <f>AC33+'OEP RAW Data'!K83</f>
        <v>1705</v>
      </c>
      <c r="AE33" s="98">
        <f>AD33+'OEP RAW Data'!L83</f>
        <v>1721</v>
      </c>
      <c r="AF33" s="98">
        <f>AE33+'OEP RAW Data'!M83</f>
        <v>1731</v>
      </c>
      <c r="AI33" s="168"/>
      <c r="AK33" s="123">
        <v>3068</v>
      </c>
      <c r="AL33" s="123">
        <v>3473</v>
      </c>
      <c r="AM33" s="124">
        <v>4289</v>
      </c>
      <c r="AN33" s="125">
        <v>4540</v>
      </c>
      <c r="AO33" s="137">
        <v>4526</v>
      </c>
      <c r="AP33" s="137">
        <v>4532</v>
      </c>
      <c r="AQ33" s="123">
        <v>4589</v>
      </c>
      <c r="AR33" s="123"/>
      <c r="AT33" s="99">
        <f t="shared" si="6"/>
        <v>101</v>
      </c>
      <c r="AU33" s="100">
        <f t="shared" si="7"/>
        <v>8.7616752070536208E-3</v>
      </c>
      <c r="AV33" s="100"/>
      <c r="AW33" s="100">
        <f t="shared" si="8"/>
        <v>7.4129999066681052E-3</v>
      </c>
      <c r="AX33" s="101"/>
      <c r="AY33" s="101"/>
    </row>
    <row r="34" spans="1:51" s="102" customFormat="1" ht="14.5" customHeight="1">
      <c r="A34" s="92" t="str">
        <f>'OEP RAW Data'!A84</f>
        <v>Northwood</v>
      </c>
      <c r="B34" s="90">
        <v>1</v>
      </c>
      <c r="C34" s="90" t="s">
        <v>17</v>
      </c>
      <c r="D34" s="91" t="s">
        <v>97</v>
      </c>
      <c r="E34" s="90" t="s">
        <v>100</v>
      </c>
      <c r="F34" s="90" t="s">
        <v>98</v>
      </c>
      <c r="G34" s="93">
        <v>874</v>
      </c>
      <c r="H34" s="93">
        <v>1791</v>
      </c>
      <c r="I34" s="94">
        <f>'OEP RAW Data'!C84</f>
        <v>1905</v>
      </c>
      <c r="J34" s="94">
        <f>'OEP RAW Data'!N84</f>
        <v>2129</v>
      </c>
      <c r="K34" s="95">
        <f t="shared" si="0"/>
        <v>7.4381237286633262E-2</v>
      </c>
      <c r="L34" s="95">
        <f t="shared" si="1"/>
        <v>6.1898670886944007E-3</v>
      </c>
      <c r="M34" s="239">
        <f t="shared" si="9"/>
        <v>1.1179061624810194E-2</v>
      </c>
      <c r="N34" s="96">
        <f t="shared" si="2"/>
        <v>2.4885583524027459</v>
      </c>
      <c r="O34" s="96">
        <f t="shared" si="3"/>
        <v>1.7442769402568397</v>
      </c>
      <c r="P34" s="96">
        <f t="shared" si="4"/>
        <v>1.8830832902224521</v>
      </c>
      <c r="Q34" s="97">
        <f t="shared" si="10"/>
        <v>1.8288166214995483</v>
      </c>
      <c r="R34" s="97">
        <f t="shared" si="11"/>
        <v>1.7997341603898982</v>
      </c>
      <c r="S34" s="96">
        <f t="shared" si="11"/>
        <v>1.8137687555163284</v>
      </c>
      <c r="T34" s="96">
        <f t="shared" si="12"/>
        <v>1.8124452234881683</v>
      </c>
      <c r="U34" s="97"/>
      <c r="V34" s="97"/>
      <c r="W34" s="98">
        <f>'OEP RAW Data'!C84+'OEP RAW Data'!D84</f>
        <v>1933</v>
      </c>
      <c r="X34" s="98">
        <f>W34+'OEP RAW Data'!E84</f>
        <v>1950</v>
      </c>
      <c r="Y34" s="98">
        <f>X34+'OEP RAW Data'!F84</f>
        <v>1981</v>
      </c>
      <c r="Z34" s="98">
        <f>Y34+'OEP RAW Data'!G84</f>
        <v>2046</v>
      </c>
      <c r="AA34" s="98">
        <f>Z34+'OEP RAW Data'!H84</f>
        <v>2116</v>
      </c>
      <c r="AB34" s="98">
        <f>AA34+'OEP RAW Data'!I84</f>
        <v>2185</v>
      </c>
      <c r="AC34" s="98">
        <f>AB34+'OEP RAW Data'!J84</f>
        <v>2214</v>
      </c>
      <c r="AD34" s="98">
        <f>AC34+'OEP RAW Data'!K84</f>
        <v>2257</v>
      </c>
      <c r="AE34" s="98">
        <f>AD34+'OEP RAW Data'!L84</f>
        <v>2266</v>
      </c>
      <c r="AF34" s="98">
        <f>AE34+'OEP RAW Data'!M84</f>
        <v>2282</v>
      </c>
      <c r="AI34" s="168"/>
      <c r="AK34" s="123">
        <v>2175</v>
      </c>
      <c r="AL34" s="123">
        <v>3124</v>
      </c>
      <c r="AM34" s="124">
        <v>3640</v>
      </c>
      <c r="AN34" s="125">
        <v>4049</v>
      </c>
      <c r="AO34" s="137">
        <v>4062</v>
      </c>
      <c r="AP34" s="137">
        <v>4110</v>
      </c>
      <c r="AQ34" s="123">
        <v>4136</v>
      </c>
      <c r="AR34" s="123"/>
      <c r="AT34" s="99">
        <f t="shared" si="6"/>
        <v>324</v>
      </c>
      <c r="AU34" s="100">
        <f t="shared" si="7"/>
        <v>2.2384469149389297E-2</v>
      </c>
      <c r="AV34" s="100"/>
      <c r="AW34" s="100">
        <f t="shared" si="8"/>
        <v>1.6342434949998319E-2</v>
      </c>
      <c r="AX34" s="101"/>
      <c r="AY34" s="101"/>
    </row>
    <row r="35" spans="1:51" s="102" customFormat="1" ht="14.5" customHeight="1">
      <c r="A35" s="92" t="str">
        <f>'OEP RAW Data'!A85</f>
        <v>Nottingham</v>
      </c>
      <c r="B35" s="90">
        <v>1</v>
      </c>
      <c r="C35" s="90" t="s">
        <v>17</v>
      </c>
      <c r="D35" s="91" t="s">
        <v>97</v>
      </c>
      <c r="E35" s="90" t="s">
        <v>100</v>
      </c>
      <c r="F35" s="90" t="s">
        <v>98</v>
      </c>
      <c r="G35" s="93">
        <v>712</v>
      </c>
      <c r="H35" s="93">
        <v>1314</v>
      </c>
      <c r="I35" s="94">
        <f>'OEP RAW Data'!C85</f>
        <v>1592</v>
      </c>
      <c r="J35" s="94">
        <f>'OEP RAW Data'!N85</f>
        <v>1986</v>
      </c>
      <c r="K35" s="95">
        <f t="shared" si="0"/>
        <v>6.3191601121423524E-2</v>
      </c>
      <c r="L35" s="95">
        <f t="shared" si="1"/>
        <v>1.9376857652421142E-2</v>
      </c>
      <c r="M35" s="239">
        <f t="shared" si="9"/>
        <v>2.2359455670089012E-2</v>
      </c>
      <c r="N35" s="96">
        <f t="shared" si="2"/>
        <v>2.7415730337078652</v>
      </c>
      <c r="O35" s="96">
        <f t="shared" si="3"/>
        <v>2.2366818873668191</v>
      </c>
      <c r="P35" s="96">
        <f t="shared" si="4"/>
        <v>2.2649938800489595</v>
      </c>
      <c r="Q35" s="97">
        <f t="shared" si="10"/>
        <v>2.2227797290516809</v>
      </c>
      <c r="R35" s="97">
        <f t="shared" si="11"/>
        <v>2.2097971301335972</v>
      </c>
      <c r="S35" s="96">
        <f t="shared" si="11"/>
        <v>2.2103194103194101</v>
      </c>
      <c r="T35" s="96">
        <f t="shared" si="12"/>
        <v>2.2092457420924574</v>
      </c>
      <c r="U35" s="97"/>
      <c r="V35" s="97"/>
      <c r="W35" s="98">
        <f>'OEP RAW Data'!C85+'OEP RAW Data'!D85</f>
        <v>1634</v>
      </c>
      <c r="X35" s="98">
        <f>W35+'OEP RAW Data'!E85</f>
        <v>1675</v>
      </c>
      <c r="Y35" s="98">
        <f>X35+'OEP RAW Data'!F85</f>
        <v>1730</v>
      </c>
      <c r="Z35" s="98">
        <f>Y35+'OEP RAW Data'!G85</f>
        <v>1804</v>
      </c>
      <c r="AA35" s="98">
        <f>Z35+'OEP RAW Data'!H85</f>
        <v>1907</v>
      </c>
      <c r="AB35" s="98">
        <f>AA35+'OEP RAW Data'!I85</f>
        <v>1958</v>
      </c>
      <c r="AC35" s="98">
        <f>AB35+'OEP RAW Data'!J85</f>
        <v>1993</v>
      </c>
      <c r="AD35" s="98">
        <f>AC35+'OEP RAW Data'!K85</f>
        <v>2021</v>
      </c>
      <c r="AE35" s="98">
        <f>AD35+'OEP RAW Data'!L85</f>
        <v>2035</v>
      </c>
      <c r="AF35" s="98">
        <f>AE35+'OEP RAW Data'!M85</f>
        <v>2055</v>
      </c>
      <c r="AI35" s="168"/>
      <c r="AK35" s="123">
        <v>1952</v>
      </c>
      <c r="AL35" s="123">
        <v>2939</v>
      </c>
      <c r="AM35" s="124">
        <v>3701</v>
      </c>
      <c r="AN35" s="125">
        <v>4430</v>
      </c>
      <c r="AO35" s="137">
        <v>4466</v>
      </c>
      <c r="AP35" s="137">
        <v>4498</v>
      </c>
      <c r="AQ35" s="123">
        <v>4540</v>
      </c>
      <c r="AR35" s="123"/>
      <c r="AT35" s="99">
        <f t="shared" si="6"/>
        <v>387</v>
      </c>
      <c r="AU35" s="100">
        <f t="shared" si="7"/>
        <v>3.0831667164730847E-2</v>
      </c>
      <c r="AV35" s="100"/>
      <c r="AW35" s="100">
        <f t="shared" si="8"/>
        <v>1.596047633707709E-2</v>
      </c>
      <c r="AX35" s="101"/>
      <c r="AY35" s="101"/>
    </row>
    <row r="36" spans="1:51" s="102" customFormat="1" ht="14.5" customHeight="1">
      <c r="A36" s="92" t="str">
        <f>'OEP RAW Data'!A86</f>
        <v>Plaistow</v>
      </c>
      <c r="B36" s="90">
        <v>1</v>
      </c>
      <c r="C36" s="90" t="s">
        <v>17</v>
      </c>
      <c r="D36" s="91">
        <v>23</v>
      </c>
      <c r="E36" s="90" t="s">
        <v>100</v>
      </c>
      <c r="F36" s="90" t="s">
        <v>96</v>
      </c>
      <c r="G36" s="93">
        <v>1827</v>
      </c>
      <c r="H36" s="93">
        <v>2691</v>
      </c>
      <c r="I36" s="94">
        <f>'OEP RAW Data'!C86</f>
        <v>2927</v>
      </c>
      <c r="J36" s="94">
        <f>'OEP RAW Data'!N86</f>
        <v>3016</v>
      </c>
      <c r="K36" s="95">
        <f t="shared" si="0"/>
        <v>3.9483296532361711E-2</v>
      </c>
      <c r="L36" s="95">
        <f t="shared" si="1"/>
        <v>8.4419475543409117E-3</v>
      </c>
      <c r="M36" s="239">
        <f t="shared" si="9"/>
        <v>2.9998347696025274E-3</v>
      </c>
      <c r="N36" s="96">
        <f t="shared" si="2"/>
        <v>3.0700602079912427</v>
      </c>
      <c r="O36" s="96">
        <f t="shared" si="3"/>
        <v>2.7186919360832404</v>
      </c>
      <c r="P36" s="96">
        <f t="shared" si="4"/>
        <v>2.6314538043478262</v>
      </c>
      <c r="Q36" s="97">
        <f t="shared" si="10"/>
        <v>2.5778592864288097</v>
      </c>
      <c r="R36" s="97">
        <f t="shared" si="11"/>
        <v>2.5546666666666669</v>
      </c>
      <c r="S36" s="96">
        <f t="shared" si="11"/>
        <v>2.5381793931310437</v>
      </c>
      <c r="T36" s="96">
        <f t="shared" si="12"/>
        <v>2.5430000000000001</v>
      </c>
      <c r="U36" s="97"/>
      <c r="V36" s="97"/>
      <c r="W36" s="98">
        <f>'OEP RAW Data'!C86+'OEP RAW Data'!D86</f>
        <v>2944</v>
      </c>
      <c r="X36" s="98">
        <f>W36+'OEP RAW Data'!E86</f>
        <v>2960</v>
      </c>
      <c r="Y36" s="98">
        <f>X36+'OEP RAW Data'!F86</f>
        <v>2985</v>
      </c>
      <c r="Z36" s="98">
        <f>Y36+'OEP RAW Data'!G86</f>
        <v>2990</v>
      </c>
      <c r="AA36" s="98">
        <f>Z36+'OEP RAW Data'!H86</f>
        <v>2990</v>
      </c>
      <c r="AB36" s="98">
        <f>AA36+'OEP RAW Data'!I86</f>
        <v>2996</v>
      </c>
      <c r="AC36" s="98">
        <f>AB36+'OEP RAW Data'!J86</f>
        <v>2999</v>
      </c>
      <c r="AD36" s="98">
        <f>AC36+'OEP RAW Data'!K86</f>
        <v>3000</v>
      </c>
      <c r="AE36" s="98">
        <f>AD36+'OEP RAW Data'!L86</f>
        <v>2999</v>
      </c>
      <c r="AF36" s="98">
        <f>AE36+'OEP RAW Data'!M86</f>
        <v>3000</v>
      </c>
      <c r="AI36" s="168"/>
      <c r="AK36" s="123">
        <v>5609</v>
      </c>
      <c r="AL36" s="123">
        <v>7316</v>
      </c>
      <c r="AM36" s="124">
        <v>7747</v>
      </c>
      <c r="AN36" s="125">
        <v>7731</v>
      </c>
      <c r="AO36" s="137">
        <v>7664</v>
      </c>
      <c r="AP36" s="137">
        <v>7612</v>
      </c>
      <c r="AQ36" s="123">
        <v>7629</v>
      </c>
      <c r="AR36" s="123"/>
      <c r="AT36" s="99">
        <f t="shared" si="6"/>
        <v>56</v>
      </c>
      <c r="AU36" s="100">
        <f t="shared" si="7"/>
        <v>2.6954960202718592E-3</v>
      </c>
      <c r="AV36" s="100"/>
      <c r="AW36" s="100">
        <f t="shared" si="8"/>
        <v>6.6733407493924091E-4</v>
      </c>
      <c r="AX36" s="101"/>
      <c r="AY36" s="101"/>
    </row>
    <row r="37" spans="1:51" s="102" customFormat="1" ht="14.5" customHeight="1">
      <c r="A37" s="92" t="str">
        <f>'OEP RAW Data'!A87</f>
        <v>Raymond</v>
      </c>
      <c r="B37" s="90">
        <v>1</v>
      </c>
      <c r="C37" s="90" t="s">
        <v>17</v>
      </c>
      <c r="D37" s="91">
        <v>22</v>
      </c>
      <c r="E37" s="90" t="s">
        <v>100</v>
      </c>
      <c r="F37" s="90" t="s">
        <v>101</v>
      </c>
      <c r="G37" s="93">
        <v>1985</v>
      </c>
      <c r="H37" s="93">
        <v>3350</v>
      </c>
      <c r="I37" s="94">
        <f>'OEP RAW Data'!C87</f>
        <v>3710</v>
      </c>
      <c r="J37" s="94">
        <f>'OEP RAW Data'!N87</f>
        <v>4254</v>
      </c>
      <c r="K37" s="95">
        <f t="shared" si="0"/>
        <v>5.3727779635064143E-2</v>
      </c>
      <c r="L37" s="95">
        <f t="shared" ref="L37:L53" si="13">(I37/H37)^(1/(2000-1990))-1</f>
        <v>1.0259423758786967E-2</v>
      </c>
      <c r="M37" s="239">
        <f t="shared" si="9"/>
        <v>1.3776821714766907E-2</v>
      </c>
      <c r="N37" s="96">
        <f t="shared" si="2"/>
        <v>2.7471032745591941</v>
      </c>
      <c r="O37" s="96">
        <f t="shared" si="3"/>
        <v>2.6008955223880599</v>
      </c>
      <c r="P37" s="96">
        <f t="shared" si="4"/>
        <v>2.5518332893695597</v>
      </c>
      <c r="Q37" s="97">
        <f t="shared" si="10"/>
        <v>2.5040650406504064</v>
      </c>
      <c r="R37" s="97">
        <f t="shared" si="11"/>
        <v>2.4806807727690892</v>
      </c>
      <c r="S37" s="96">
        <f t="shared" si="11"/>
        <v>2.4686431014823262</v>
      </c>
      <c r="T37" s="96">
        <f t="shared" si="12"/>
        <v>2.4829931972789114</v>
      </c>
      <c r="U37" s="97"/>
      <c r="V37" s="97"/>
      <c r="W37" s="98">
        <f>'OEP RAW Data'!C87+'OEP RAW Data'!D87</f>
        <v>3791</v>
      </c>
      <c r="X37" s="98">
        <f>W37+'OEP RAW Data'!E87</f>
        <v>3842</v>
      </c>
      <c r="Y37" s="98">
        <f>X37+'OEP RAW Data'!F87</f>
        <v>3916</v>
      </c>
      <c r="Z37" s="98">
        <f>Y37+'OEP RAW Data'!G87</f>
        <v>3997</v>
      </c>
      <c r="AA37" s="98">
        <f>Z37+'OEP RAW Data'!H87</f>
        <v>4138</v>
      </c>
      <c r="AB37" s="98">
        <f>AA37+'OEP RAW Data'!I87</f>
        <v>4263</v>
      </c>
      <c r="AC37" s="98">
        <f>AB37+'OEP RAW Data'!J87</f>
        <v>4305</v>
      </c>
      <c r="AD37" s="98">
        <f>AC37+'OEP RAW Data'!K87</f>
        <v>4348</v>
      </c>
      <c r="AE37" s="98">
        <f>AD37+'OEP RAW Data'!L87</f>
        <v>4385</v>
      </c>
      <c r="AF37" s="98">
        <f>AE37+'OEP RAW Data'!M87</f>
        <v>4410</v>
      </c>
      <c r="AI37" s="168"/>
      <c r="AK37" s="123">
        <v>5453</v>
      </c>
      <c r="AL37" s="123">
        <v>8713</v>
      </c>
      <c r="AM37" s="124">
        <v>9674</v>
      </c>
      <c r="AN37" s="125">
        <v>10780</v>
      </c>
      <c r="AO37" s="137">
        <v>10786</v>
      </c>
      <c r="AP37" s="137">
        <v>10825</v>
      </c>
      <c r="AQ37" s="123">
        <v>10950</v>
      </c>
      <c r="AR37" s="123"/>
      <c r="AT37" s="99">
        <f t="shared" si="6"/>
        <v>557</v>
      </c>
      <c r="AU37" s="100">
        <f t="shared" si="7"/>
        <v>1.977675250388522E-2</v>
      </c>
      <c r="AV37" s="100"/>
      <c r="AW37" s="100">
        <f t="shared" si="8"/>
        <v>9.9202988784774515E-3</v>
      </c>
      <c r="AX37" s="101"/>
      <c r="AY37" s="101"/>
    </row>
    <row r="38" spans="1:51" s="102" customFormat="1" ht="14.5" customHeight="1">
      <c r="A38" s="92" t="str">
        <f>'OEP RAW Data'!A88</f>
        <v>Sandown</v>
      </c>
      <c r="B38" s="90">
        <v>1</v>
      </c>
      <c r="C38" s="90" t="s">
        <v>17</v>
      </c>
      <c r="D38" s="91">
        <v>23</v>
      </c>
      <c r="E38" s="90" t="s">
        <v>100</v>
      </c>
      <c r="F38" s="90" t="s">
        <v>96</v>
      </c>
      <c r="G38" s="93">
        <v>736</v>
      </c>
      <c r="H38" s="93">
        <v>1488</v>
      </c>
      <c r="I38" s="94">
        <f>'OEP RAW Data'!C88</f>
        <v>1777</v>
      </c>
      <c r="J38" s="94">
        <f>'OEP RAW Data'!N88</f>
        <v>2214</v>
      </c>
      <c r="K38" s="95">
        <f t="shared" si="0"/>
        <v>7.2932774383156262E-2</v>
      </c>
      <c r="L38" s="95">
        <f t="shared" si="13"/>
        <v>1.790781729844193E-2</v>
      </c>
      <c r="M38" s="239">
        <f t="shared" si="9"/>
        <v>2.2230933425126942E-2</v>
      </c>
      <c r="N38" s="96">
        <f t="shared" si="2"/>
        <v>2.7948369565217392</v>
      </c>
      <c r="O38" s="96">
        <f t="shared" si="3"/>
        <v>2.728494623655914</v>
      </c>
      <c r="P38" s="96">
        <f t="shared" si="4"/>
        <v>2.8667781493868452</v>
      </c>
      <c r="Q38" s="97">
        <f t="shared" si="10"/>
        <v>2.7795572303344325</v>
      </c>
      <c r="R38" s="97">
        <f t="shared" si="11"/>
        <v>2.7529029261495586</v>
      </c>
      <c r="S38" s="96">
        <f t="shared" si="11"/>
        <v>2.7546210720887245</v>
      </c>
      <c r="T38" s="96">
        <f t="shared" si="12"/>
        <v>2.7439414723365338</v>
      </c>
      <c r="U38" s="97"/>
      <c r="V38" s="97"/>
      <c r="W38" s="98">
        <f>'OEP RAW Data'!C88+'OEP RAW Data'!D88</f>
        <v>1794</v>
      </c>
      <c r="X38" s="98">
        <f>W38+'OEP RAW Data'!E88</f>
        <v>1855</v>
      </c>
      <c r="Y38" s="98">
        <f>X38+'OEP RAW Data'!F88</f>
        <v>1925</v>
      </c>
      <c r="Z38" s="98">
        <f>Y38+'OEP RAW Data'!G88</f>
        <v>1978</v>
      </c>
      <c r="AA38" s="98">
        <f>Z38+'OEP RAW Data'!H88</f>
        <v>2051</v>
      </c>
      <c r="AB38" s="98">
        <f>AA38+'OEP RAW Data'!I88</f>
        <v>2094</v>
      </c>
      <c r="AC38" s="98">
        <f>AB38+'OEP RAW Data'!J88</f>
        <v>2123</v>
      </c>
      <c r="AD38" s="98">
        <f>AC38+'OEP RAW Data'!K88</f>
        <v>2153</v>
      </c>
      <c r="AE38" s="98">
        <f>AD38+'OEP RAW Data'!L88</f>
        <v>2164</v>
      </c>
      <c r="AF38" s="98">
        <f>AE38+'OEP RAW Data'!M88</f>
        <v>2187</v>
      </c>
      <c r="AI38" s="168"/>
      <c r="AK38" s="123">
        <v>2057</v>
      </c>
      <c r="AL38" s="123">
        <v>4060</v>
      </c>
      <c r="AM38" s="124">
        <v>5143</v>
      </c>
      <c r="AN38" s="125">
        <v>5901</v>
      </c>
      <c r="AO38" s="137">
        <v>5927</v>
      </c>
      <c r="AP38" s="137">
        <v>5961</v>
      </c>
      <c r="AQ38" s="123">
        <v>6001</v>
      </c>
      <c r="AR38" s="123"/>
      <c r="AT38" s="99">
        <f t="shared" si="6"/>
        <v>359</v>
      </c>
      <c r="AU38" s="100">
        <f t="shared" si="7"/>
        <v>2.6401717683390613E-2</v>
      </c>
      <c r="AV38" s="100"/>
      <c r="AW38" s="100">
        <f t="shared" si="8"/>
        <v>1.3990009916332591E-2</v>
      </c>
      <c r="AX38" s="101"/>
      <c r="AY38" s="101"/>
    </row>
    <row r="39" spans="1:51" s="102" customFormat="1" ht="14.5" customHeight="1">
      <c r="A39" s="491" t="str">
        <f>'OEP RAW Data'!A89</f>
        <v>CEDS Central Towns Totals:</v>
      </c>
      <c r="B39" s="492">
        <v>0</v>
      </c>
      <c r="C39" s="492"/>
      <c r="D39" s="492"/>
      <c r="E39" s="492" t="s">
        <v>102</v>
      </c>
      <c r="F39" s="492"/>
      <c r="G39" s="493">
        <f>SUM(G22:G38)</f>
        <v>17428</v>
      </c>
      <c r="H39" s="493">
        <f>SUM(H22:H38)</f>
        <v>27960</v>
      </c>
      <c r="I39" s="497">
        <f>'OEP RAW Data'!C89</f>
        <v>32909</v>
      </c>
      <c r="J39" s="497">
        <f>'OEP RAW Data'!N89</f>
        <v>38322</v>
      </c>
      <c r="K39" s="494">
        <f t="shared" si="0"/>
        <v>4.8404705695173966E-2</v>
      </c>
      <c r="L39" s="494">
        <f t="shared" si="13"/>
        <v>1.6430648437632422E-2</v>
      </c>
      <c r="M39" s="498">
        <f t="shared" si="9"/>
        <v>1.5344330383568083E-2</v>
      </c>
      <c r="N39" s="495">
        <f t="shared" si="2"/>
        <v>2.9021689235712644</v>
      </c>
      <c r="O39" s="495">
        <f t="shared" si="3"/>
        <v>2.6271459227467813</v>
      </c>
      <c r="P39" s="495">
        <f t="shared" si="4"/>
        <v>2.5657700266036061</v>
      </c>
      <c r="Q39" s="495">
        <f t="shared" si="10"/>
        <v>2.5426545946950587</v>
      </c>
      <c r="R39" s="495">
        <f t="shared" si="11"/>
        <v>2.5194357449272311</v>
      </c>
      <c r="S39" s="495">
        <f t="shared" si="11"/>
        <v>2.5078995553230445</v>
      </c>
      <c r="T39" s="495">
        <f t="shared" si="12"/>
        <v>2.5133870548479336</v>
      </c>
      <c r="U39" s="495"/>
      <c r="V39" s="495"/>
      <c r="W39" s="496">
        <f>'OEP RAW Data'!C89+'OEP RAW Data'!D89</f>
        <v>33830</v>
      </c>
      <c r="X39" s="496">
        <f>W39+'OEP RAW Data'!E89</f>
        <v>34499</v>
      </c>
      <c r="Y39" s="496">
        <f>X39+'OEP RAW Data'!F89</f>
        <v>35153</v>
      </c>
      <c r="Z39" s="496">
        <f>Y39+'OEP RAW Data'!G89</f>
        <v>35833</v>
      </c>
      <c r="AA39" s="496">
        <f>Z39+'OEP RAW Data'!H89</f>
        <v>36605</v>
      </c>
      <c r="AB39" s="496">
        <f>AA39+'OEP RAW Data'!I89</f>
        <v>37277</v>
      </c>
      <c r="AC39" s="496">
        <f>AB39+'OEP RAW Data'!J89</f>
        <v>37663</v>
      </c>
      <c r="AD39" s="496">
        <f>AC39+'OEP RAW Data'!K89</f>
        <v>37997</v>
      </c>
      <c r="AE39" s="496">
        <f>AD39+'OEP RAW Data'!L89</f>
        <v>38230</v>
      </c>
      <c r="AF39" s="496">
        <f>AE39+'OEP RAW Data'!M89</f>
        <v>38470</v>
      </c>
      <c r="AG39" s="108"/>
      <c r="AH39" s="108"/>
      <c r="AI39" s="169"/>
      <c r="AJ39" s="108"/>
      <c r="AK39" s="126">
        <f>SUM(AK22:AK38)</f>
        <v>50579</v>
      </c>
      <c r="AL39" s="126">
        <f>SUM(AL22:AL38)</f>
        <v>73455</v>
      </c>
      <c r="AM39" s="126">
        <f>SUM(AM22:AM38)</f>
        <v>86800</v>
      </c>
      <c r="AN39" s="126">
        <v>95764</v>
      </c>
      <c r="AO39" s="139">
        <f>SUM(AO22:AO38)</f>
        <v>95731</v>
      </c>
      <c r="AP39" s="139">
        <f>SUM(AP22:AP38)</f>
        <v>95877</v>
      </c>
      <c r="AQ39" s="126">
        <v>96690</v>
      </c>
      <c r="AR39" s="126"/>
      <c r="AS39" s="108"/>
      <c r="AT39" s="104">
        <f t="shared" si="6"/>
        <v>4167</v>
      </c>
      <c r="AU39" s="105">
        <f t="shared" si="7"/>
        <v>1.6732623282749826E-2</v>
      </c>
      <c r="AV39" s="105"/>
      <c r="AW39" s="100">
        <f t="shared" si="8"/>
        <v>9.6112415322817668E-3</v>
      </c>
      <c r="AX39" s="101"/>
      <c r="AY39" s="101"/>
    </row>
    <row r="40" spans="1:51" s="108" customFormat="1" ht="14.5" customHeight="1">
      <c r="A40" s="92" t="str">
        <f>'OEP RAW Data'!A90</f>
        <v>Derry</v>
      </c>
      <c r="B40" s="90">
        <v>1</v>
      </c>
      <c r="C40" s="90" t="s">
        <v>17</v>
      </c>
      <c r="D40" s="91">
        <v>22</v>
      </c>
      <c r="E40" s="90" t="s">
        <v>103</v>
      </c>
      <c r="F40" s="90" t="s">
        <v>101</v>
      </c>
      <c r="G40" s="93">
        <v>7068</v>
      </c>
      <c r="H40" s="93">
        <v>11869</v>
      </c>
      <c r="I40" s="94">
        <f>'OEP RAW Data'!C90</f>
        <v>12735</v>
      </c>
      <c r="J40" s="94">
        <f>'OEP RAW Data'!N90</f>
        <v>13277</v>
      </c>
      <c r="K40" s="95">
        <f t="shared" si="0"/>
        <v>5.3202203108891899E-2</v>
      </c>
      <c r="L40" s="95">
        <f t="shared" si="13"/>
        <v>7.0672710545434114E-3</v>
      </c>
      <c r="M40" s="239">
        <f t="shared" si="9"/>
        <v>4.1766084675332049E-3</v>
      </c>
      <c r="N40" s="96">
        <f t="shared" si="2"/>
        <v>2.6704867006225239</v>
      </c>
      <c r="O40" s="96">
        <f t="shared" si="3"/>
        <v>2.4941444098070602</v>
      </c>
      <c r="P40" s="96">
        <f t="shared" si="4"/>
        <v>2.6496105919003115</v>
      </c>
      <c r="Q40" s="97">
        <f t="shared" si="10"/>
        <v>2.597326082030365</v>
      </c>
      <c r="R40" s="97">
        <f t="shared" si="11"/>
        <v>2.5768535262206149</v>
      </c>
      <c r="S40" s="96">
        <f t="shared" si="11"/>
        <v>2.5540479760119941</v>
      </c>
      <c r="T40" s="96">
        <f t="shared" si="12"/>
        <v>2.5712145051322395</v>
      </c>
      <c r="U40" s="97"/>
      <c r="V40" s="97"/>
      <c r="W40" s="98">
        <f>'OEP RAW Data'!C90+'OEP RAW Data'!D90</f>
        <v>12840</v>
      </c>
      <c r="X40" s="98">
        <f>W40+'OEP RAW Data'!E90</f>
        <v>12885</v>
      </c>
      <c r="Y40" s="98">
        <f>X40+'OEP RAW Data'!F90</f>
        <v>12940</v>
      </c>
      <c r="Z40" s="98">
        <f>Y40+'OEP RAW Data'!G90</f>
        <v>13006</v>
      </c>
      <c r="AA40" s="98">
        <f>Z40+'OEP RAW Data'!H90</f>
        <v>13097</v>
      </c>
      <c r="AB40" s="98">
        <f>AA40+'OEP RAW Data'!I90</f>
        <v>13174</v>
      </c>
      <c r="AC40" s="98">
        <f>AB40+'OEP RAW Data'!J90</f>
        <v>13239</v>
      </c>
      <c r="AD40" s="98">
        <f>AC40+'OEP RAW Data'!K90</f>
        <v>13272</v>
      </c>
      <c r="AE40" s="98">
        <f>AD40+'OEP RAW Data'!L90</f>
        <v>13340</v>
      </c>
      <c r="AF40" s="98">
        <f>AE40+'OEP RAW Data'!M90</f>
        <v>13347</v>
      </c>
      <c r="AG40" s="102"/>
      <c r="AH40" s="102"/>
      <c r="AI40" s="168"/>
      <c r="AJ40" s="102"/>
      <c r="AK40" s="123">
        <v>18875</v>
      </c>
      <c r="AL40" s="123">
        <v>29603</v>
      </c>
      <c r="AM40" s="124">
        <v>34021</v>
      </c>
      <c r="AN40" s="125">
        <v>34386</v>
      </c>
      <c r="AO40" s="137">
        <v>34200</v>
      </c>
      <c r="AP40" s="137">
        <v>34071</v>
      </c>
      <c r="AQ40" s="123">
        <v>34318</v>
      </c>
      <c r="AR40" s="123"/>
      <c r="AS40" s="102"/>
      <c r="AT40" s="104">
        <f t="shared" ref="AT40:AT47" si="14">AD40-W40</f>
        <v>432</v>
      </c>
      <c r="AU40" s="105">
        <f t="shared" ref="AU40:AU47" si="15">(AD40/W40)^(1/7)-1</f>
        <v>4.7385135047364191E-3</v>
      </c>
      <c r="AV40" s="100"/>
      <c r="AW40" s="100">
        <f t="shared" si="8"/>
        <v>3.7125558608768205E-3</v>
      </c>
      <c r="AX40" s="107"/>
      <c r="AY40" s="107"/>
    </row>
    <row r="41" spans="1:51" s="102" customFormat="1" ht="14.5" customHeight="1">
      <c r="A41" s="92" t="str">
        <f>'OEP RAW Data'!A91</f>
        <v>Hudson</v>
      </c>
      <c r="B41" s="90">
        <v>1</v>
      </c>
      <c r="C41" s="90" t="s">
        <v>34</v>
      </c>
      <c r="D41" s="91">
        <v>22</v>
      </c>
      <c r="E41" s="90" t="s">
        <v>103</v>
      </c>
      <c r="F41" s="90" t="s">
        <v>104</v>
      </c>
      <c r="G41" s="93">
        <v>4369</v>
      </c>
      <c r="H41" s="93">
        <v>6902</v>
      </c>
      <c r="I41" s="94">
        <f>'OEP RAW Data'!C91</f>
        <v>8165</v>
      </c>
      <c r="J41" s="94">
        <f>'OEP RAW Data'!N91</f>
        <v>9212</v>
      </c>
      <c r="K41" s="95">
        <f t="shared" si="0"/>
        <v>4.6789339230373539E-2</v>
      </c>
      <c r="L41" s="95">
        <f t="shared" si="13"/>
        <v>1.6946540876181082E-2</v>
      </c>
      <c r="M41" s="239">
        <f t="shared" si="9"/>
        <v>1.2138101566675941E-2</v>
      </c>
      <c r="N41" s="96">
        <f t="shared" si="2"/>
        <v>3.2094300755321585</v>
      </c>
      <c r="O41" s="96">
        <f t="shared" si="3"/>
        <v>2.8296146044624746</v>
      </c>
      <c r="P41" s="96">
        <f t="shared" si="4"/>
        <v>2.7916717399245101</v>
      </c>
      <c r="Q41" s="97">
        <f t="shared" si="10"/>
        <v>2.7028364116094985</v>
      </c>
      <c r="R41" s="97">
        <f t="shared" si="11"/>
        <v>2.8743032025357964</v>
      </c>
      <c r="S41" s="96">
        <f t="shared" si="11"/>
        <v>2.6778516178232925</v>
      </c>
      <c r="T41" s="96">
        <f t="shared" si="12"/>
        <v>2.6875475802066342</v>
      </c>
      <c r="U41" s="97"/>
      <c r="V41" s="97"/>
      <c r="W41" s="98">
        <f>'OEP RAW Data'!C91+'OEP RAW Data'!D91</f>
        <v>8213</v>
      </c>
      <c r="X41" s="98">
        <f>W41+'OEP RAW Data'!E91</f>
        <v>8331</v>
      </c>
      <c r="Y41" s="98">
        <f>X41+'OEP RAW Data'!F91</f>
        <v>8545</v>
      </c>
      <c r="Z41" s="98">
        <f>Y41+'OEP RAW Data'!G91</f>
        <v>8722</v>
      </c>
      <c r="AA41" s="98">
        <f>Z41+'OEP RAW Data'!H91</f>
        <v>8862</v>
      </c>
      <c r="AB41" s="98">
        <f>AA41+'OEP RAW Data'!I91</f>
        <v>8988</v>
      </c>
      <c r="AC41" s="98">
        <f>AB41+'OEP RAW Data'!J91</f>
        <v>9096</v>
      </c>
      <c r="AD41" s="98">
        <f>AC41+'OEP RAW Data'!K91</f>
        <v>9149</v>
      </c>
      <c r="AE41" s="98">
        <f>AD41+'OEP RAW Data'!L91</f>
        <v>9179</v>
      </c>
      <c r="AF41" s="98">
        <f>AE41+'OEP RAW Data'!M91</f>
        <v>9195</v>
      </c>
      <c r="AI41" s="168"/>
      <c r="AK41" s="123">
        <v>14022</v>
      </c>
      <c r="AL41" s="123">
        <v>19530</v>
      </c>
      <c r="AM41" s="124">
        <v>22928</v>
      </c>
      <c r="AN41" s="125">
        <v>24585</v>
      </c>
      <c r="AO41" s="137">
        <v>26297</v>
      </c>
      <c r="AP41" s="137">
        <v>24580</v>
      </c>
      <c r="AQ41" s="123">
        <v>24712</v>
      </c>
      <c r="AR41" s="123"/>
      <c r="AT41" s="104">
        <f t="shared" si="14"/>
        <v>936</v>
      </c>
      <c r="AU41" s="105">
        <f t="shared" si="15"/>
        <v>1.5537516842087928E-2</v>
      </c>
      <c r="AV41" s="100"/>
      <c r="AW41" s="100">
        <f t="shared" si="8"/>
        <v>8.9166331197390036E-3</v>
      </c>
      <c r="AX41" s="101"/>
      <c r="AY41" s="101"/>
    </row>
    <row r="42" spans="1:51" s="102" customFormat="1" ht="14.5" customHeight="1">
      <c r="A42" s="92" t="str">
        <f>'OEP RAW Data'!A92</f>
        <v>Litchfield</v>
      </c>
      <c r="B42" s="90">
        <v>1</v>
      </c>
      <c r="C42" s="90" t="s">
        <v>34</v>
      </c>
      <c r="D42" s="91">
        <v>22</v>
      </c>
      <c r="E42" s="90" t="s">
        <v>103</v>
      </c>
      <c r="F42" s="90" t="s">
        <v>104</v>
      </c>
      <c r="G42" s="93">
        <v>1319</v>
      </c>
      <c r="H42" s="93">
        <v>1845</v>
      </c>
      <c r="I42" s="94">
        <f>'OEP RAW Data'!C92</f>
        <v>2389</v>
      </c>
      <c r="J42" s="94">
        <f>'OEP RAW Data'!N92</f>
        <v>2912</v>
      </c>
      <c r="K42" s="95">
        <f t="shared" si="0"/>
        <v>3.4130048452891026E-2</v>
      </c>
      <c r="L42" s="95">
        <f t="shared" si="13"/>
        <v>2.6176294601650385E-2</v>
      </c>
      <c r="M42" s="239">
        <f t="shared" si="9"/>
        <v>1.9993776899938753E-2</v>
      </c>
      <c r="N42" s="96">
        <f t="shared" si="2"/>
        <v>3.1463229719484458</v>
      </c>
      <c r="O42" s="96">
        <f t="shared" si="3"/>
        <v>2.9897018970189704</v>
      </c>
      <c r="P42" s="96">
        <f t="shared" si="4"/>
        <v>2.9918699186991868</v>
      </c>
      <c r="Q42" s="97">
        <f t="shared" si="10"/>
        <v>2.9325131810193321</v>
      </c>
      <c r="R42" s="97">
        <f t="shared" si="11"/>
        <v>2.906325613549948</v>
      </c>
      <c r="S42" s="96">
        <f t="shared" si="11"/>
        <v>2.9139710942876809</v>
      </c>
      <c r="T42" s="96">
        <f t="shared" si="12"/>
        <v>2.8996939816388982</v>
      </c>
      <c r="U42" s="97"/>
      <c r="V42" s="97"/>
      <c r="W42" s="98">
        <f>'OEP RAW Data'!C92+'OEP RAW Data'!D92</f>
        <v>2460</v>
      </c>
      <c r="X42" s="98">
        <f>W42+'OEP RAW Data'!E92</f>
        <v>2477</v>
      </c>
      <c r="Y42" s="98">
        <f>X42+'OEP RAW Data'!F92</f>
        <v>2541</v>
      </c>
      <c r="Z42" s="98">
        <f>Y42+'OEP RAW Data'!G92</f>
        <v>2607</v>
      </c>
      <c r="AA42" s="98">
        <f>Z42+'OEP RAW Data'!H92</f>
        <v>2673</v>
      </c>
      <c r="AB42" s="98">
        <f>AA42+'OEP RAW Data'!I92</f>
        <v>2798</v>
      </c>
      <c r="AC42" s="98">
        <f>AB42+'OEP RAW Data'!J92</f>
        <v>2845</v>
      </c>
      <c r="AD42" s="98">
        <f>AC42+'OEP RAW Data'!K92</f>
        <v>2893</v>
      </c>
      <c r="AE42" s="98">
        <f>AD42+'OEP RAW Data'!L92</f>
        <v>2906</v>
      </c>
      <c r="AF42" s="98">
        <f>AE42+'OEP RAW Data'!M92</f>
        <v>2941</v>
      </c>
      <c r="AI42" s="168"/>
      <c r="AK42" s="123">
        <v>4150</v>
      </c>
      <c r="AL42" s="123">
        <v>5516</v>
      </c>
      <c r="AM42" s="124">
        <v>7360</v>
      </c>
      <c r="AN42" s="125">
        <v>8343</v>
      </c>
      <c r="AO42" s="137">
        <v>8408</v>
      </c>
      <c r="AP42" s="137">
        <v>8468</v>
      </c>
      <c r="AQ42" s="123">
        <v>8528</v>
      </c>
      <c r="AR42" s="123"/>
      <c r="AT42" s="104">
        <f t="shared" si="14"/>
        <v>433</v>
      </c>
      <c r="AU42" s="105">
        <f t="shared" si="15"/>
        <v>2.3432128587027812E-2</v>
      </c>
      <c r="AV42" s="100"/>
      <c r="AW42" s="100">
        <f t="shared" si="8"/>
        <v>1.6834708025507128E-2</v>
      </c>
      <c r="AX42" s="101"/>
      <c r="AY42" s="101"/>
    </row>
    <row r="43" spans="1:51" s="102" customFormat="1" ht="14.5" customHeight="1">
      <c r="A43" s="92" t="str">
        <f>'OEP RAW Data'!A93</f>
        <v>Londonderry</v>
      </c>
      <c r="B43" s="90">
        <v>1</v>
      </c>
      <c r="C43" s="90" t="s">
        <v>17</v>
      </c>
      <c r="D43" s="91">
        <v>22</v>
      </c>
      <c r="E43" s="90" t="s">
        <v>103</v>
      </c>
      <c r="F43" s="90" t="s">
        <v>101</v>
      </c>
      <c r="G43" s="93">
        <v>4581</v>
      </c>
      <c r="H43" s="93">
        <v>6739</v>
      </c>
      <c r="I43" s="94">
        <f>'OEP RAW Data'!C93</f>
        <v>7718</v>
      </c>
      <c r="J43" s="94">
        <f>'OEP RAW Data'!N93</f>
        <v>8771</v>
      </c>
      <c r="K43" s="95">
        <f t="shared" si="0"/>
        <v>3.9354059029898636E-2</v>
      </c>
      <c r="L43" s="95">
        <f t="shared" si="13"/>
        <v>1.3656785175917063E-2</v>
      </c>
      <c r="M43" s="239">
        <f t="shared" si="9"/>
        <v>1.2871692347258046E-2</v>
      </c>
      <c r="N43" s="96">
        <f t="shared" si="2"/>
        <v>2.9683475223750273</v>
      </c>
      <c r="O43" s="96">
        <f t="shared" si="3"/>
        <v>2.9353019735865855</v>
      </c>
      <c r="P43" s="96">
        <f t="shared" si="4"/>
        <v>2.9547304170905391</v>
      </c>
      <c r="Q43" s="97">
        <f t="shared" si="10"/>
        <v>2.8927730696798495</v>
      </c>
      <c r="R43" s="97">
        <f t="shared" si="11"/>
        <v>2.8780430711610485</v>
      </c>
      <c r="S43" s="96">
        <f t="shared" si="11"/>
        <v>2.8642882126617697</v>
      </c>
      <c r="T43" s="96">
        <f t="shared" si="12"/>
        <v>2.8757995115711128</v>
      </c>
      <c r="U43" s="97"/>
      <c r="V43" s="97"/>
      <c r="W43" s="98">
        <f>'OEP RAW Data'!C93+'OEP RAW Data'!D93</f>
        <v>7864</v>
      </c>
      <c r="X43" s="98">
        <f>W43+'OEP RAW Data'!E93</f>
        <v>7972</v>
      </c>
      <c r="Y43" s="98">
        <f>X43+'OEP RAW Data'!F93</f>
        <v>8012</v>
      </c>
      <c r="Z43" s="98">
        <f>Y43+'OEP RAW Data'!G93</f>
        <v>8145</v>
      </c>
      <c r="AA43" s="98">
        <f>Z43+'OEP RAW Data'!H93</f>
        <v>8320</v>
      </c>
      <c r="AB43" s="98">
        <f>AA43+'OEP RAW Data'!I93</f>
        <v>8405</v>
      </c>
      <c r="AC43" s="98">
        <f>AB43+'OEP RAW Data'!J93</f>
        <v>8496</v>
      </c>
      <c r="AD43" s="98">
        <f>AC43+'OEP RAW Data'!K93</f>
        <v>8544</v>
      </c>
      <c r="AE43" s="98">
        <f>AD43+'OEP RAW Data'!L93</f>
        <v>8577</v>
      </c>
      <c r="AF43" s="98">
        <f>AE43+'OEP RAW Data'!M93</f>
        <v>8599</v>
      </c>
      <c r="AI43" s="168"/>
      <c r="AK43" s="123">
        <v>13598</v>
      </c>
      <c r="AL43" s="123">
        <v>19781</v>
      </c>
      <c r="AM43" s="124">
        <v>23236</v>
      </c>
      <c r="AN43" s="125">
        <v>24577</v>
      </c>
      <c r="AO43" s="137">
        <v>24590</v>
      </c>
      <c r="AP43" s="137">
        <v>24567</v>
      </c>
      <c r="AQ43" s="123">
        <v>24729</v>
      </c>
      <c r="AR43" s="123"/>
      <c r="AT43" s="104">
        <f t="shared" si="14"/>
        <v>680</v>
      </c>
      <c r="AU43" s="105">
        <f t="shared" si="15"/>
        <v>1.1918161902899849E-2</v>
      </c>
      <c r="AV43" s="100"/>
      <c r="AW43" s="100">
        <f t="shared" si="8"/>
        <v>8.2349801181513804E-3</v>
      </c>
      <c r="AX43" s="101"/>
      <c r="AY43" s="101"/>
    </row>
    <row r="44" spans="1:51" s="102" customFormat="1" ht="14.5" customHeight="1">
      <c r="A44" s="92" t="str">
        <f>'OEP RAW Data'!A94</f>
        <v>Merrimack</v>
      </c>
      <c r="B44" s="90">
        <v>1</v>
      </c>
      <c r="C44" s="90" t="s">
        <v>34</v>
      </c>
      <c r="D44" s="91">
        <v>22</v>
      </c>
      <c r="E44" s="90" t="s">
        <v>103</v>
      </c>
      <c r="F44" s="90" t="s">
        <v>104</v>
      </c>
      <c r="G44" s="93">
        <v>4584</v>
      </c>
      <c r="H44" s="93">
        <v>7915</v>
      </c>
      <c r="I44" s="94">
        <f>'OEP RAW Data'!C94</f>
        <v>8959</v>
      </c>
      <c r="J44" s="94">
        <f>'OEP RAW Data'!N94</f>
        <v>9818</v>
      </c>
      <c r="K44" s="95">
        <f t="shared" si="0"/>
        <v>5.6137907934265208E-2</v>
      </c>
      <c r="L44" s="95">
        <f t="shared" si="13"/>
        <v>1.2466964719000551E-2</v>
      </c>
      <c r="M44" s="239">
        <f t="shared" si="9"/>
        <v>9.1979255080474331E-3</v>
      </c>
      <c r="N44" s="96">
        <f t="shared" si="2"/>
        <v>3.3608202443280977</v>
      </c>
      <c r="O44" s="96">
        <f t="shared" si="3"/>
        <v>2.7992419456727733</v>
      </c>
      <c r="P44" s="96">
        <f t="shared" si="4"/>
        <v>2.747047244094488</v>
      </c>
      <c r="Q44" s="97">
        <f t="shared" si="10"/>
        <v>2.6938483547925607</v>
      </c>
      <c r="R44" s="97">
        <f t="shared" si="11"/>
        <v>2.6825461593389779</v>
      </c>
      <c r="S44" s="96">
        <f t="shared" si="11"/>
        <v>2.6588342996643273</v>
      </c>
      <c r="T44" s="96">
        <f t="shared" si="12"/>
        <v>2.6634907764038109</v>
      </c>
      <c r="U44" s="97"/>
      <c r="V44" s="97"/>
      <c r="W44" s="98">
        <f>'OEP RAW Data'!C94+'OEP RAW Data'!D94</f>
        <v>9144</v>
      </c>
      <c r="X44" s="98">
        <f>W44+'OEP RAW Data'!E94</f>
        <v>9383</v>
      </c>
      <c r="Y44" s="98">
        <f>X44+'OEP RAW Data'!F94</f>
        <v>9455</v>
      </c>
      <c r="Z44" s="98">
        <f>Y44+'OEP RAW Data'!G94</f>
        <v>9552</v>
      </c>
      <c r="AA44" s="98">
        <f>Z44+'OEP RAW Data'!H94</f>
        <v>9649</v>
      </c>
      <c r="AB44" s="98">
        <f>AA44+'OEP RAW Data'!I94</f>
        <v>9703</v>
      </c>
      <c r="AC44" s="98">
        <f>AB44+'OEP RAW Data'!J94</f>
        <v>9786</v>
      </c>
      <c r="AD44" s="98">
        <f>AC44+'OEP RAW Data'!K94</f>
        <v>9803</v>
      </c>
      <c r="AE44" s="98">
        <f>AD44+'OEP RAW Data'!L94</f>
        <v>9831</v>
      </c>
      <c r="AF44" s="98">
        <f>AE44+'OEP RAW Data'!M94</f>
        <v>9866</v>
      </c>
      <c r="AI44" s="168"/>
      <c r="AK44" s="123">
        <v>15406</v>
      </c>
      <c r="AL44" s="123">
        <v>22156</v>
      </c>
      <c r="AM44" s="124">
        <v>25119</v>
      </c>
      <c r="AN44" s="125">
        <v>26362</v>
      </c>
      <c r="AO44" s="137">
        <v>26297</v>
      </c>
      <c r="AP44" s="137">
        <v>26139</v>
      </c>
      <c r="AQ44" s="123">
        <v>26278</v>
      </c>
      <c r="AR44" s="123"/>
      <c r="AT44" s="104">
        <f t="shared" si="14"/>
        <v>659</v>
      </c>
      <c r="AU44" s="105">
        <f t="shared" si="15"/>
        <v>9.9910858969163296E-3</v>
      </c>
      <c r="AV44" s="100"/>
      <c r="AW44" s="100">
        <f t="shared" si="8"/>
        <v>5.139836490287486E-3</v>
      </c>
      <c r="AX44" s="101"/>
      <c r="AY44" s="101"/>
    </row>
    <row r="45" spans="1:51" s="102" customFormat="1" ht="14.5" customHeight="1">
      <c r="A45" s="92" t="str">
        <f>'OEP RAW Data'!A95</f>
        <v>Nashua</v>
      </c>
      <c r="B45" s="90">
        <v>1</v>
      </c>
      <c r="C45" s="90" t="s">
        <v>34</v>
      </c>
      <c r="D45" s="91">
        <v>22</v>
      </c>
      <c r="E45" s="90" t="s">
        <v>103</v>
      </c>
      <c r="F45" s="90" t="s">
        <v>104</v>
      </c>
      <c r="G45" s="93">
        <v>25444</v>
      </c>
      <c r="H45" s="93">
        <v>33383</v>
      </c>
      <c r="I45" s="94">
        <f>'OEP RAW Data'!C95</f>
        <v>35387</v>
      </c>
      <c r="J45" s="94">
        <f>'OEP RAW Data'!N95</f>
        <v>37168</v>
      </c>
      <c r="K45" s="95">
        <f t="shared" si="0"/>
        <v>2.7528786398562266E-2</v>
      </c>
      <c r="L45" s="95">
        <f t="shared" si="13"/>
        <v>5.8467994667783518E-3</v>
      </c>
      <c r="M45" s="239">
        <f t="shared" si="9"/>
        <v>4.9224410990533762E-3</v>
      </c>
      <c r="N45" s="96">
        <f t="shared" si="2"/>
        <v>2.6672299952837606</v>
      </c>
      <c r="O45" s="96">
        <f t="shared" si="3"/>
        <v>2.3863044064344128</v>
      </c>
      <c r="P45" s="96">
        <f t="shared" si="4"/>
        <v>2.433955370693047</v>
      </c>
      <c r="Q45" s="97">
        <f t="shared" si="10"/>
        <v>2.3847829045869062</v>
      </c>
      <c r="R45" s="97">
        <f t="shared" si="11"/>
        <v>2.3543236891158115</v>
      </c>
      <c r="S45" s="96">
        <f t="shared" si="11"/>
        <v>2.340938406965495</v>
      </c>
      <c r="T45" s="96">
        <f t="shared" si="12"/>
        <v>2.3412116999090959</v>
      </c>
      <c r="U45" s="97"/>
      <c r="V45" s="97"/>
      <c r="W45" s="98">
        <f>'OEP RAW Data'!C95+'OEP RAW Data'!D95</f>
        <v>35582</v>
      </c>
      <c r="X45" s="98">
        <f>W45+'OEP RAW Data'!E95</f>
        <v>35737</v>
      </c>
      <c r="Y45" s="98">
        <f>X45+'OEP RAW Data'!F95</f>
        <v>35851</v>
      </c>
      <c r="Z45" s="98">
        <f>Y45+'OEP RAW Data'!G95</f>
        <v>36189</v>
      </c>
      <c r="AA45" s="98">
        <f>Z45+'OEP RAW Data'!H95</f>
        <v>36362</v>
      </c>
      <c r="AB45" s="98">
        <f>AA45+'OEP RAW Data'!I95</f>
        <v>36587</v>
      </c>
      <c r="AC45" s="98">
        <f>AB45+'OEP RAW Data'!J95</f>
        <v>36735</v>
      </c>
      <c r="AD45" s="98">
        <f>AC45+'OEP RAW Data'!K95</f>
        <v>37017</v>
      </c>
      <c r="AE45" s="98">
        <f>AD45+'OEP RAW Data'!L95</f>
        <v>37212</v>
      </c>
      <c r="AF45" s="98">
        <f>AE45+'OEP RAW Data'!M95</f>
        <v>37402</v>
      </c>
      <c r="AI45" s="168"/>
      <c r="AK45" s="123">
        <v>67865</v>
      </c>
      <c r="AL45" s="123">
        <v>79662</v>
      </c>
      <c r="AM45" s="124">
        <v>86605</v>
      </c>
      <c r="AN45" s="125">
        <v>87605</v>
      </c>
      <c r="AO45" s="137">
        <v>87150</v>
      </c>
      <c r="AP45" s="137">
        <v>87111</v>
      </c>
      <c r="AQ45" s="123">
        <v>87566</v>
      </c>
      <c r="AR45" s="123"/>
      <c r="AT45" s="104">
        <f t="shared" si="14"/>
        <v>1435</v>
      </c>
      <c r="AU45" s="105">
        <f t="shared" si="15"/>
        <v>5.6641775025492169E-3</v>
      </c>
      <c r="AV45" s="100"/>
      <c r="AW45" s="100">
        <f t="shared" si="8"/>
        <v>5.8592388473446277E-3</v>
      </c>
      <c r="AX45" s="101"/>
      <c r="AY45" s="101"/>
    </row>
    <row r="46" spans="1:51" s="102" customFormat="1" ht="14.5" customHeight="1">
      <c r="A46" s="92" t="str">
        <f>'OEP RAW Data'!A96</f>
        <v>Pelham</v>
      </c>
      <c r="B46" s="90">
        <v>1</v>
      </c>
      <c r="C46" s="90" t="s">
        <v>34</v>
      </c>
      <c r="D46" s="91">
        <v>26</v>
      </c>
      <c r="E46" s="90" t="s">
        <v>103</v>
      </c>
      <c r="F46" s="90" t="s">
        <v>104</v>
      </c>
      <c r="G46" s="93">
        <v>2408</v>
      </c>
      <c r="H46" s="93">
        <v>3118</v>
      </c>
      <c r="I46" s="94">
        <f>'OEP RAW Data'!C96</f>
        <v>3740</v>
      </c>
      <c r="J46" s="94">
        <f>'OEP RAW Data'!N96</f>
        <v>4598</v>
      </c>
      <c r="K46" s="95">
        <f t="shared" si="0"/>
        <v>2.6176258925383111E-2</v>
      </c>
      <c r="L46" s="95">
        <f t="shared" si="13"/>
        <v>1.8355818507473476E-2</v>
      </c>
      <c r="M46" s="239">
        <f t="shared" si="9"/>
        <v>2.0868342686708008E-2</v>
      </c>
      <c r="N46" s="96">
        <f t="shared" si="2"/>
        <v>3.3596345514950166</v>
      </c>
      <c r="O46" s="96">
        <f t="shared" si="3"/>
        <v>3.0173187940987813</v>
      </c>
      <c r="P46" s="96">
        <f t="shared" si="4"/>
        <v>2.8333333333333335</v>
      </c>
      <c r="Q46" s="97">
        <f t="shared" si="10"/>
        <v>2.8220358195420538</v>
      </c>
      <c r="R46" s="97">
        <f t="shared" si="11"/>
        <v>2.8011709074532765</v>
      </c>
      <c r="S46" s="96">
        <f t="shared" si="11"/>
        <v>2.7842611222892915</v>
      </c>
      <c r="T46" s="96">
        <f t="shared" si="12"/>
        <v>2.7951002227171493</v>
      </c>
      <c r="U46" s="97"/>
      <c r="V46" s="97"/>
      <c r="W46" s="98">
        <f>'OEP RAW Data'!C96+'OEP RAW Data'!D96</f>
        <v>3852</v>
      </c>
      <c r="X46" s="98">
        <f>W46+'OEP RAW Data'!E96</f>
        <v>3967</v>
      </c>
      <c r="Y46" s="98">
        <f>X46+'OEP RAW Data'!F96</f>
        <v>4125</v>
      </c>
      <c r="Z46" s="98">
        <f>Y46+'OEP RAW Data'!G96</f>
        <v>4244</v>
      </c>
      <c r="AA46" s="98">
        <f>Z46+'OEP RAW Data'!H96</f>
        <v>4327</v>
      </c>
      <c r="AB46" s="98">
        <f>AA46+'OEP RAW Data'!I96</f>
        <v>4371</v>
      </c>
      <c r="AC46" s="98">
        <f>AB46+'OEP RAW Data'!J96</f>
        <v>4411</v>
      </c>
      <c r="AD46" s="98">
        <f>AC46+'OEP RAW Data'!K96</f>
        <v>4441</v>
      </c>
      <c r="AE46" s="98">
        <f>AD46+'OEP RAW Data'!L96</f>
        <v>4473</v>
      </c>
      <c r="AF46" s="98">
        <f>AE46+'OEP RAW Data'!M96</f>
        <v>4490</v>
      </c>
      <c r="AI46" s="168"/>
      <c r="AK46" s="123">
        <v>8090</v>
      </c>
      <c r="AL46" s="123">
        <v>9408</v>
      </c>
      <c r="AM46" s="124">
        <v>10914</v>
      </c>
      <c r="AN46" s="125">
        <v>12448</v>
      </c>
      <c r="AO46" s="137">
        <v>12440</v>
      </c>
      <c r="AP46" s="137">
        <v>12454</v>
      </c>
      <c r="AQ46" s="123">
        <v>12550</v>
      </c>
      <c r="AR46" s="123"/>
      <c r="AT46" s="104">
        <f t="shared" si="14"/>
        <v>589</v>
      </c>
      <c r="AU46" s="105">
        <f t="shared" si="15"/>
        <v>2.0534720843431442E-2</v>
      </c>
      <c r="AV46" s="100"/>
      <c r="AW46" s="100">
        <f t="shared" si="8"/>
        <v>7.9755165470845046E-3</v>
      </c>
      <c r="AX46" s="101"/>
      <c r="AY46" s="101"/>
    </row>
    <row r="47" spans="1:51" s="102" customFormat="1" ht="14.5" customHeight="1">
      <c r="A47" s="92" t="str">
        <f>'OEP RAW Data'!A97</f>
        <v>Salem</v>
      </c>
      <c r="B47" s="90">
        <v>1</v>
      </c>
      <c r="C47" s="90" t="s">
        <v>17</v>
      </c>
      <c r="D47" s="91">
        <v>27</v>
      </c>
      <c r="E47" s="90" t="s">
        <v>103</v>
      </c>
      <c r="F47" s="90" t="s">
        <v>96</v>
      </c>
      <c r="G47" s="93">
        <v>8425</v>
      </c>
      <c r="H47" s="93">
        <v>9897</v>
      </c>
      <c r="I47" s="94">
        <f>'OEP RAW Data'!C97</f>
        <v>10866</v>
      </c>
      <c r="J47" s="94">
        <f>'OEP RAW Data'!N97</f>
        <v>11810</v>
      </c>
      <c r="K47" s="95">
        <f t="shared" si="0"/>
        <v>1.6233169604148223E-2</v>
      </c>
      <c r="L47" s="95">
        <f t="shared" si="13"/>
        <v>9.3844571740149263E-3</v>
      </c>
      <c r="M47" s="239">
        <f t="shared" si="9"/>
        <v>8.365595871033138E-3</v>
      </c>
      <c r="N47" s="96">
        <f t="shared" si="2"/>
        <v>2.8633827893175074</v>
      </c>
      <c r="O47" s="96">
        <f t="shared" si="3"/>
        <v>2.601394361927857</v>
      </c>
      <c r="P47" s="96">
        <f t="shared" si="4"/>
        <v>2.5593590677348872</v>
      </c>
      <c r="Q47" s="97">
        <f t="shared" si="10"/>
        <v>2.4763838249917138</v>
      </c>
      <c r="R47" s="97">
        <f t="shared" si="11"/>
        <v>2.4560112452455765</v>
      </c>
      <c r="S47" s="96">
        <f t="shared" si="11"/>
        <v>2.4400495458298925</v>
      </c>
      <c r="T47" s="96">
        <f t="shared" si="12"/>
        <v>2.4405104981473857</v>
      </c>
      <c r="U47" s="97"/>
      <c r="V47" s="97"/>
      <c r="W47" s="98">
        <f>'OEP RAW Data'!C97+'OEP RAW Data'!D97</f>
        <v>10984</v>
      </c>
      <c r="X47" s="98">
        <f>W47+'OEP RAW Data'!E97</f>
        <v>11120</v>
      </c>
      <c r="Y47" s="98">
        <f>X47+'OEP RAW Data'!F97</f>
        <v>11213</v>
      </c>
      <c r="Z47" s="98">
        <f>Y47+'OEP RAW Data'!G97</f>
        <v>11637</v>
      </c>
      <c r="AA47" s="98">
        <f>Z47+'OEP RAW Data'!H97</f>
        <v>11889</v>
      </c>
      <c r="AB47" s="98">
        <f>AA47+'OEP RAW Data'!I97</f>
        <v>12010</v>
      </c>
      <c r="AC47" s="98">
        <f>AB47+'OEP RAW Data'!J97</f>
        <v>12068</v>
      </c>
      <c r="AD47" s="98">
        <f>AC47+'OEP RAW Data'!K97</f>
        <v>12094</v>
      </c>
      <c r="AE47" s="98">
        <f>AD47+'OEP RAW Data'!L97</f>
        <v>12110</v>
      </c>
      <c r="AF47" s="98">
        <f>AE47+'OEP RAW Data'!M97</f>
        <v>12145</v>
      </c>
      <c r="AI47" s="168"/>
      <c r="AK47" s="123">
        <v>24124</v>
      </c>
      <c r="AL47" s="123">
        <v>25746</v>
      </c>
      <c r="AM47" s="124">
        <v>28112</v>
      </c>
      <c r="AN47" s="125">
        <v>29885</v>
      </c>
      <c r="AO47" s="137">
        <v>29703</v>
      </c>
      <c r="AP47" s="137">
        <v>29549</v>
      </c>
      <c r="AQ47" s="123">
        <v>29640</v>
      </c>
      <c r="AR47" s="123"/>
      <c r="AT47" s="104">
        <f t="shared" si="14"/>
        <v>1110</v>
      </c>
      <c r="AU47" s="105">
        <f t="shared" si="15"/>
        <v>1.3847832790618186E-2</v>
      </c>
      <c r="AV47" s="100"/>
      <c r="AW47" s="100">
        <f t="shared" si="8"/>
        <v>3.4909922484258615E-3</v>
      </c>
      <c r="AX47" s="101"/>
      <c r="AY47" s="101"/>
    </row>
    <row r="48" spans="1:51" s="102" customFormat="1" ht="14.5" customHeight="1">
      <c r="A48" s="92" t="str">
        <f>'OEP RAW Data'!A98</f>
        <v>Windham</v>
      </c>
      <c r="B48" s="90">
        <v>1</v>
      </c>
      <c r="C48" s="90" t="s">
        <v>17</v>
      </c>
      <c r="D48" s="91">
        <v>22</v>
      </c>
      <c r="E48" s="90" t="s">
        <v>103</v>
      </c>
      <c r="F48" s="90" t="s">
        <v>96</v>
      </c>
      <c r="G48" s="93">
        <v>1726</v>
      </c>
      <c r="H48" s="93">
        <v>3327</v>
      </c>
      <c r="I48" s="94">
        <f>'OEP RAW Data'!C98</f>
        <v>3906</v>
      </c>
      <c r="J48" s="94">
        <f>'OEP RAW Data'!N98</f>
        <v>5164</v>
      </c>
      <c r="K48" s="95">
        <f t="shared" si="0"/>
        <v>6.7827745385390603E-2</v>
      </c>
      <c r="L48" s="95">
        <f t="shared" si="13"/>
        <v>1.6173684179569436E-2</v>
      </c>
      <c r="M48" s="239">
        <f t="shared" si="9"/>
        <v>2.8313173430003502E-2</v>
      </c>
      <c r="N48" s="96">
        <f t="shared" si="2"/>
        <v>3.2815758980301273</v>
      </c>
      <c r="O48" s="96">
        <f t="shared" si="3"/>
        <v>2.7051397655545535</v>
      </c>
      <c r="P48" s="96">
        <f t="shared" ref="P48:P53" si="16">AM48/W48</f>
        <v>2.5711884753901559</v>
      </c>
      <c r="Q48" s="97">
        <f t="shared" si="10"/>
        <v>2.6116988176726821</v>
      </c>
      <c r="R48" s="97">
        <f t="shared" ref="R48:S53" si="17">AO48/AD48</f>
        <v>2.580264496439471</v>
      </c>
      <c r="S48" s="96">
        <f t="shared" si="17"/>
        <v>2.5826787512588116</v>
      </c>
      <c r="T48" s="96">
        <f t="shared" si="12"/>
        <v>2.5985999999999998</v>
      </c>
      <c r="U48" s="97"/>
      <c r="V48" s="97"/>
      <c r="W48" s="98">
        <f>'OEP RAW Data'!C98+'OEP RAW Data'!D98</f>
        <v>4165</v>
      </c>
      <c r="X48" s="98">
        <f>W48+'OEP RAW Data'!E98</f>
        <v>4331</v>
      </c>
      <c r="Y48" s="98">
        <f>X48+'OEP RAW Data'!F98</f>
        <v>4434</v>
      </c>
      <c r="Z48" s="98">
        <f>Y48+'OEP RAW Data'!G98</f>
        <v>4548</v>
      </c>
      <c r="AA48" s="98">
        <f>Z48+'OEP RAW Data'!H98</f>
        <v>4665</v>
      </c>
      <c r="AB48" s="98">
        <f>AA48+'OEP RAW Data'!I98</f>
        <v>4737</v>
      </c>
      <c r="AC48" s="98">
        <f>AB48+'OEP RAW Data'!J98</f>
        <v>4821</v>
      </c>
      <c r="AD48" s="98">
        <f>AC48+'OEP RAW Data'!K98</f>
        <v>4915</v>
      </c>
      <c r="AE48" s="98">
        <f>AD48+'OEP RAW Data'!L98</f>
        <v>4965</v>
      </c>
      <c r="AF48" s="98">
        <f>AE48+'OEP RAW Data'!M98</f>
        <v>5000</v>
      </c>
      <c r="AI48" s="168"/>
      <c r="AK48" s="123">
        <v>5664</v>
      </c>
      <c r="AL48" s="123">
        <v>9000</v>
      </c>
      <c r="AM48" s="124">
        <v>10709</v>
      </c>
      <c r="AN48" s="125">
        <v>12591</v>
      </c>
      <c r="AO48" s="137">
        <v>12682</v>
      </c>
      <c r="AP48" s="137">
        <v>12823</v>
      </c>
      <c r="AQ48" s="123">
        <v>12993</v>
      </c>
      <c r="AR48" s="123"/>
      <c r="AT48" s="99">
        <f>AD48-W48</f>
        <v>750</v>
      </c>
      <c r="AU48" s="100">
        <f>(AD48/W48)^(1/7)-1</f>
        <v>2.3935605833214746E-2</v>
      </c>
      <c r="AV48" s="100"/>
      <c r="AW48" s="100">
        <f t="shared" si="8"/>
        <v>1.8615003436988964E-2</v>
      </c>
      <c r="AX48" s="101"/>
      <c r="AY48" s="101"/>
    </row>
    <row r="49" spans="1:51" s="102" customFormat="1" ht="14.5" customHeight="1">
      <c r="A49" s="491" t="str">
        <f>'OEP RAW Data'!A99</f>
        <v>CEDS Western Towns Totals:</v>
      </c>
      <c r="B49" s="492">
        <v>0</v>
      </c>
      <c r="C49" s="492" t="s">
        <v>17</v>
      </c>
      <c r="D49" s="492"/>
      <c r="E49" s="492" t="s">
        <v>105</v>
      </c>
      <c r="F49" s="492"/>
      <c r="G49" s="493">
        <f>SUM(G40:G48)</f>
        <v>59924</v>
      </c>
      <c r="H49" s="493">
        <f>SUM(H40:H48)</f>
        <v>84995</v>
      </c>
      <c r="I49" s="493">
        <f>'OEP RAW Data'!C99</f>
        <v>93865</v>
      </c>
      <c r="J49" s="497">
        <f>'OEP RAW Data'!N99</f>
        <v>102730</v>
      </c>
      <c r="K49" s="494">
        <f t="shared" si="0"/>
        <v>3.5569517523601268E-2</v>
      </c>
      <c r="L49" s="494">
        <f t="shared" si="13"/>
        <v>9.9759461278396966E-3</v>
      </c>
      <c r="M49" s="498">
        <f t="shared" si="9"/>
        <v>9.0655057743500578E-3</v>
      </c>
      <c r="N49" s="495">
        <f t="shared" si="2"/>
        <v>2.8668646952806887</v>
      </c>
      <c r="O49" s="495">
        <f t="shared" si="3"/>
        <v>2.5931172421907172</v>
      </c>
      <c r="P49" s="495">
        <f t="shared" si="16"/>
        <v>2.6182284656796768</v>
      </c>
      <c r="Q49" s="495">
        <f>AM49/AC49</f>
        <v>2.4533138910509669</v>
      </c>
      <c r="R49" s="495">
        <f t="shared" si="17"/>
        <v>2.5631266645777848</v>
      </c>
      <c r="S49" s="495">
        <f t="shared" si="17"/>
        <v>2.5319661185460998</v>
      </c>
      <c r="T49" s="495">
        <f t="shared" si="12"/>
        <v>2.537398650288877</v>
      </c>
      <c r="U49" s="495"/>
      <c r="V49" s="495"/>
      <c r="W49" s="496">
        <f>'OEP RAW Data'!C99+'OEP RAW Data'!D99</f>
        <v>95104</v>
      </c>
      <c r="X49" s="496">
        <f>W49+'OEP RAW Data'!E99</f>
        <v>96203</v>
      </c>
      <c r="Y49" s="496">
        <f>X49+'OEP RAW Data'!F99</f>
        <v>97116</v>
      </c>
      <c r="Z49" s="496">
        <f>Y49+'OEP RAW Data'!G99</f>
        <v>98650</v>
      </c>
      <c r="AA49" s="496">
        <f>Z49+'OEP RAW Data'!H99</f>
        <v>99844</v>
      </c>
      <c r="AB49" s="496">
        <f>AA49+'OEP RAW Data'!I99</f>
        <v>100773</v>
      </c>
      <c r="AC49" s="496">
        <f>AB49+'OEP RAW Data'!J99</f>
        <v>101497</v>
      </c>
      <c r="AD49" s="496">
        <f>AC49+'OEP RAW Data'!K99</f>
        <v>102128</v>
      </c>
      <c r="AE49" s="496">
        <f>AD49+'OEP RAW Data'!L99</f>
        <v>102593</v>
      </c>
      <c r="AF49" s="496">
        <f>AE49+'OEP RAW Data'!M99</f>
        <v>102985</v>
      </c>
      <c r="AG49" s="108"/>
      <c r="AH49" s="108"/>
      <c r="AI49" s="169"/>
      <c r="AJ49" s="108"/>
      <c r="AK49" s="126">
        <f>SUM(AK40:AK48)</f>
        <v>171794</v>
      </c>
      <c r="AL49" s="126">
        <f>SUM(AL40:AL48)</f>
        <v>220402</v>
      </c>
      <c r="AM49" s="126">
        <f>SUM(AM40:AM48)</f>
        <v>249004</v>
      </c>
      <c r="AN49" s="127">
        <v>101439</v>
      </c>
      <c r="AO49" s="140">
        <f>SUM(AO40:AO48)</f>
        <v>261767</v>
      </c>
      <c r="AP49" s="140">
        <f>SUM(AP40:AP48)</f>
        <v>259762</v>
      </c>
      <c r="AQ49" s="126">
        <v>261314</v>
      </c>
      <c r="AR49" s="126"/>
      <c r="AS49" s="108"/>
      <c r="AT49" s="104">
        <f>AD49-W49</f>
        <v>7024</v>
      </c>
      <c r="AU49" s="105">
        <f>(AD49/W49)^(1/7)-1</f>
        <v>1.0231400606155905E-2</v>
      </c>
      <c r="AV49" s="105"/>
      <c r="AW49" s="100">
        <f t="shared" si="8"/>
        <v>6.7005820705550168E-3</v>
      </c>
      <c r="AX49" s="101"/>
      <c r="AY49" s="101"/>
    </row>
    <row r="50" spans="1:51" s="108" customFormat="1" ht="14.5" customHeight="1">
      <c r="A50" s="487" t="s">
        <v>67</v>
      </c>
      <c r="B50" s="423"/>
      <c r="C50" s="423"/>
      <c r="D50" s="423"/>
      <c r="E50" s="423"/>
      <c r="F50" s="423"/>
      <c r="G50" s="488">
        <f>SUM(G49,G39,G21)</f>
        <v>106256</v>
      </c>
      <c r="H50" s="488">
        <f>SUM(H49,H39,H21)</f>
        <v>154936</v>
      </c>
      <c r="I50" s="488">
        <f>SUM(I49,I39,I21)</f>
        <v>171663</v>
      </c>
      <c r="J50" s="488">
        <f>SUM(J49,J39,J21)</f>
        <v>190417</v>
      </c>
      <c r="K50" s="489">
        <f t="shared" si="0"/>
        <v>3.8436363530396367E-2</v>
      </c>
      <c r="L50" s="489">
        <f t="shared" si="13"/>
        <v>1.0304845370339377E-2</v>
      </c>
      <c r="M50" s="240">
        <f t="shared" si="9"/>
        <v>1.04222523852886E-2</v>
      </c>
      <c r="N50" s="173">
        <f t="shared" si="2"/>
        <v>0</v>
      </c>
      <c r="O50" s="173">
        <f t="shared" si="3"/>
        <v>0</v>
      </c>
      <c r="P50" s="173">
        <f t="shared" si="16"/>
        <v>2.4681079282772544</v>
      </c>
      <c r="Q50" s="173">
        <f>AM50/AC50</f>
        <v>2.292017343873181</v>
      </c>
      <c r="R50" s="173">
        <f t="shared" si="17"/>
        <v>2.4166935752814815</v>
      </c>
      <c r="S50" s="173">
        <f t="shared" si="17"/>
        <v>2.3977343346780566</v>
      </c>
      <c r="T50" s="173">
        <f t="shared" si="12"/>
        <v>2.3995844766346806</v>
      </c>
      <c r="U50" s="173"/>
      <c r="V50" s="173"/>
      <c r="W50" s="103">
        <f>'OEP RAW Data'!C100+'OEP RAW Data'!D100</f>
        <v>174338</v>
      </c>
      <c r="X50" s="103">
        <f>W50+'OEP RAW Data'!E100</f>
        <v>176558</v>
      </c>
      <c r="Y50" s="103">
        <f>X50+'OEP RAW Data'!F100</f>
        <v>178759</v>
      </c>
      <c r="Z50" s="103">
        <f>Y50+'OEP RAW Data'!G100</f>
        <v>181627</v>
      </c>
      <c r="AA50" s="103">
        <f>Z50+'OEP RAW Data'!H100</f>
        <v>184205</v>
      </c>
      <c r="AB50" s="103">
        <f>AA50+'OEP RAW Data'!I100</f>
        <v>186362</v>
      </c>
      <c r="AC50" s="103">
        <f>AB50+'OEP RAW Data'!J100</f>
        <v>187732</v>
      </c>
      <c r="AD50" s="103">
        <f>AC50+'OEP RAW Data'!K100</f>
        <v>188911</v>
      </c>
      <c r="AE50" s="103">
        <f>AD50+'OEP RAW Data'!L100</f>
        <v>189878</v>
      </c>
      <c r="AF50" s="103">
        <f>AE50+'OEP RAW Data'!M100</f>
        <v>190603</v>
      </c>
      <c r="AG50" s="150"/>
      <c r="AH50" s="150"/>
      <c r="AI50" s="170"/>
      <c r="AJ50" s="150"/>
      <c r="AK50" s="151"/>
      <c r="AL50" s="151"/>
      <c r="AM50" s="158">
        <f>SUM(AM21,AM39,AM49)</f>
        <v>430285</v>
      </c>
      <c r="AN50" s="152"/>
      <c r="AO50" s="339">
        <f>SUM(AO49,AO39,AO21)</f>
        <v>456540</v>
      </c>
      <c r="AP50" s="153">
        <f>SUM(AP49,AP39,AP21)</f>
        <v>455277</v>
      </c>
      <c r="AQ50" s="151">
        <v>457368</v>
      </c>
      <c r="AR50" s="151"/>
      <c r="AS50" s="150"/>
      <c r="AT50" s="154"/>
      <c r="AU50" s="155"/>
      <c r="AV50" s="155"/>
      <c r="AW50" s="156"/>
      <c r="AX50" s="107"/>
      <c r="AY50" s="107"/>
    </row>
    <row r="51" spans="1:51" s="150" customFormat="1" ht="14.5" customHeight="1">
      <c r="A51" s="487" t="str">
        <f>'OEP RAW Data'!A101</f>
        <v>Hillsborough County Totals:</v>
      </c>
      <c r="B51" s="423">
        <v>0</v>
      </c>
      <c r="C51" s="423" t="s">
        <v>34</v>
      </c>
      <c r="D51" s="423"/>
      <c r="E51" s="423" t="s">
        <v>34</v>
      </c>
      <c r="F51" s="423"/>
      <c r="G51" s="488">
        <v>101208</v>
      </c>
      <c r="H51" s="488">
        <v>135622</v>
      </c>
      <c r="I51" s="488">
        <f>'OEP RAW Data'!C101</f>
        <v>149961</v>
      </c>
      <c r="J51" s="490">
        <f>'OEP RAW Data'!N101</f>
        <v>166053</v>
      </c>
      <c r="K51" s="489">
        <f t="shared" si="0"/>
        <v>2.9701938135739514E-2</v>
      </c>
      <c r="L51" s="489">
        <f t="shared" si="13"/>
        <v>1.0101040153634111E-2</v>
      </c>
      <c r="M51" s="240">
        <f t="shared" si="9"/>
        <v>1.0245302798186362E-2</v>
      </c>
      <c r="N51" s="173">
        <f t="shared" si="2"/>
        <v>0</v>
      </c>
      <c r="O51" s="173">
        <f t="shared" si="3"/>
        <v>0</v>
      </c>
      <c r="P51" s="173">
        <f t="shared" si="16"/>
        <v>2.5083547938799571</v>
      </c>
      <c r="Q51" s="173">
        <f>AM51/AC51</f>
        <v>2.3289893714607208</v>
      </c>
      <c r="R51" s="173">
        <f t="shared" si="17"/>
        <v>2.4390654432764172</v>
      </c>
      <c r="S51" s="173">
        <f t="shared" si="17"/>
        <v>2.4261898278418204</v>
      </c>
      <c r="T51" s="173">
        <f t="shared" si="12"/>
        <v>2.4332422273305943</v>
      </c>
      <c r="U51" s="173"/>
      <c r="V51" s="173"/>
      <c r="W51" s="103">
        <f>'OEP RAW Data'!C101+'OEP RAW Data'!D101</f>
        <v>151829</v>
      </c>
      <c r="X51" s="103">
        <f>W51+'OEP RAW Data'!E101</f>
        <v>153597</v>
      </c>
      <c r="Y51" s="103">
        <f>X51+'OEP RAW Data'!F101</f>
        <v>156026</v>
      </c>
      <c r="Z51" s="103">
        <f>Y51+'OEP RAW Data'!G101</f>
        <v>158232</v>
      </c>
      <c r="AA51" s="103">
        <f>Z51+'OEP RAW Data'!H101</f>
        <v>160374</v>
      </c>
      <c r="AB51" s="103">
        <f>AA51+'OEP RAW Data'!I101</f>
        <v>162164</v>
      </c>
      <c r="AC51" s="103">
        <f>AB51+'OEP RAW Data'!J101</f>
        <v>163522</v>
      </c>
      <c r="AD51" s="103">
        <f>AC51+'OEP RAW Data'!K101</f>
        <v>164570</v>
      </c>
      <c r="AE51" s="103">
        <f>AD51+'OEP RAW Data'!L101</f>
        <v>165255</v>
      </c>
      <c r="AF51" s="103">
        <f>AE51+'OEP RAW Data'!M101</f>
        <v>165741</v>
      </c>
      <c r="AG51" s="166"/>
      <c r="AH51" s="166"/>
      <c r="AI51" s="171"/>
      <c r="AJ51" s="166"/>
      <c r="AK51" s="162"/>
      <c r="AL51" s="162"/>
      <c r="AM51" s="174">
        <v>380841</v>
      </c>
      <c r="AN51" s="164"/>
      <c r="AO51" s="138">
        <v>401397</v>
      </c>
      <c r="AP51" s="164">
        <v>400940</v>
      </c>
      <c r="AQ51" s="162">
        <v>403288</v>
      </c>
      <c r="AR51" s="162"/>
      <c r="AS51" s="166"/>
      <c r="AT51" s="159"/>
      <c r="AU51" s="160"/>
      <c r="AV51" s="160"/>
      <c r="AW51" s="156"/>
      <c r="AX51" s="157"/>
      <c r="AY51" s="157"/>
    </row>
    <row r="52" spans="1:51" s="166" customFormat="1" ht="14.25" customHeight="1">
      <c r="A52" s="487" t="str">
        <f>'OEP RAW Data'!A102</f>
        <v>Rockingham County Totals:</v>
      </c>
      <c r="B52" s="423">
        <v>0</v>
      </c>
      <c r="C52" s="423"/>
      <c r="D52" s="423"/>
      <c r="E52" s="423" t="s">
        <v>17</v>
      </c>
      <c r="F52" s="423"/>
      <c r="G52" s="488">
        <v>69375</v>
      </c>
      <c r="H52" s="488">
        <v>101773</v>
      </c>
      <c r="I52" s="490">
        <f>'OEP RAW Data'!C102</f>
        <v>113023</v>
      </c>
      <c r="J52" s="490">
        <f>'OEP RAW Data'!N102</f>
        <v>126709</v>
      </c>
      <c r="K52" s="489">
        <f t="shared" si="0"/>
        <v>3.9065578530273593E-2</v>
      </c>
      <c r="L52" s="489">
        <f t="shared" si="13"/>
        <v>1.0539806016414799E-2</v>
      </c>
      <c r="M52" s="240">
        <f t="shared" si="9"/>
        <v>1.1495752180498808E-2</v>
      </c>
      <c r="N52" s="173">
        <f>AK52/G52</f>
        <v>2.7437117117117116</v>
      </c>
      <c r="O52" s="173">
        <v>2.4</v>
      </c>
      <c r="P52" s="173">
        <f t="shared" si="16"/>
        <v>2.4099941783172731</v>
      </c>
      <c r="Q52" s="173">
        <f>AM52/AC52</f>
        <v>2.2213777140614615</v>
      </c>
      <c r="R52" s="173">
        <f t="shared" si="17"/>
        <v>2.3564239760494301</v>
      </c>
      <c r="S52" s="173">
        <f t="shared" si="17"/>
        <v>2.3405881467753304</v>
      </c>
      <c r="T52" s="173">
        <f t="shared" si="12"/>
        <v>2.350043017372704</v>
      </c>
      <c r="U52" s="173"/>
      <c r="V52" s="173"/>
      <c r="W52" s="103">
        <f>'OEP RAW Data'!C102+'OEP RAW Data'!D102</f>
        <v>115087</v>
      </c>
      <c r="X52" s="103">
        <f>W52+'OEP RAW Data'!E102</f>
        <v>116663</v>
      </c>
      <c r="Y52" s="103">
        <f>X52+'OEP RAW Data'!F102</f>
        <v>118242</v>
      </c>
      <c r="Z52" s="103">
        <f>Y52+'OEP RAW Data'!G102</f>
        <v>120313</v>
      </c>
      <c r="AA52" s="103">
        <f>Z52+'OEP RAW Data'!H102</f>
        <v>122332</v>
      </c>
      <c r="AB52" s="103">
        <f>AA52+'OEP RAW Data'!I102</f>
        <v>123915</v>
      </c>
      <c r="AC52" s="103">
        <f>AB52+'OEP RAW Data'!J102</f>
        <v>124859</v>
      </c>
      <c r="AD52" s="103">
        <f>AC52+'OEP RAW Data'!K102</f>
        <v>125592</v>
      </c>
      <c r="AE52" s="103">
        <f>AD52+'OEP RAW Data'!L102</f>
        <v>126261</v>
      </c>
      <c r="AF52" s="103">
        <f>AE52+'OEP RAW Data'!M102</f>
        <v>126693</v>
      </c>
      <c r="AG52" s="161"/>
      <c r="AH52" s="161"/>
      <c r="AI52" s="172"/>
      <c r="AJ52" s="161"/>
      <c r="AK52" s="162">
        <v>190345</v>
      </c>
      <c r="AL52" s="162">
        <v>245845</v>
      </c>
      <c r="AM52" s="163">
        <v>277359</v>
      </c>
      <c r="AN52" s="164">
        <v>296565</v>
      </c>
      <c r="AO52" s="138">
        <v>295948</v>
      </c>
      <c r="AP52" s="164">
        <v>295525</v>
      </c>
      <c r="AQ52" s="162">
        <v>297734</v>
      </c>
      <c r="AR52" s="162"/>
      <c r="AS52" s="161"/>
      <c r="AT52" s="159">
        <f>AD52-W52</f>
        <v>10505</v>
      </c>
      <c r="AU52" s="160">
        <f>(AD52/W52)^(1/7)-1</f>
        <v>1.2556781675669537E-2</v>
      </c>
      <c r="AV52" s="160"/>
      <c r="AW52" s="160">
        <f>(AD52/AB52)^(1/2)-1</f>
        <v>6.7439945309579752E-3</v>
      </c>
      <c r="AX52" s="167"/>
      <c r="AY52" s="167"/>
    </row>
    <row r="53" spans="1:51" s="161" customFormat="1" ht="14.5" customHeight="1">
      <c r="A53" s="487" t="str">
        <f>'OEP RAW Data'!A103</f>
        <v>State of NH Totals:</v>
      </c>
      <c r="B53" s="423">
        <v>0</v>
      </c>
      <c r="C53" s="423"/>
      <c r="D53" s="423"/>
      <c r="E53" s="423" t="s">
        <v>106</v>
      </c>
      <c r="F53" s="423"/>
      <c r="G53" s="488">
        <v>349001</v>
      </c>
      <c r="H53" s="488">
        <v>503541</v>
      </c>
      <c r="I53" s="490">
        <f>'OEP RAW Data'!C103</f>
        <v>546524</v>
      </c>
      <c r="J53" s="490">
        <f>'OEP RAW Data'!N103</f>
        <v>614754</v>
      </c>
      <c r="K53" s="489">
        <f t="shared" si="0"/>
        <v>3.7339264285494833E-2</v>
      </c>
      <c r="L53" s="489">
        <f t="shared" si="13"/>
        <v>8.2249489217078864E-3</v>
      </c>
      <c r="M53" s="240">
        <f t="shared" si="9"/>
        <v>1.1833869210773784E-2</v>
      </c>
      <c r="N53" s="173">
        <f>AK53/G53</f>
        <v>2.6374566261987789</v>
      </c>
      <c r="O53" s="173">
        <f>AL53/H53</f>
        <v>2.2029030406660035</v>
      </c>
      <c r="P53" s="173">
        <f t="shared" si="16"/>
        <v>2.2299609434221068</v>
      </c>
      <c r="Q53" s="173">
        <f>AM53/AC53</f>
        <v>2.0530634355143169</v>
      </c>
      <c r="R53" s="173">
        <f t="shared" si="17"/>
        <v>2.1693190647677838</v>
      </c>
      <c r="S53" s="173">
        <f t="shared" si="17"/>
        <v>2.1583595810648672</v>
      </c>
      <c r="T53" s="173">
        <f t="shared" si="12"/>
        <v>2.1663948944995166</v>
      </c>
      <c r="U53" s="173"/>
      <c r="V53" s="173"/>
      <c r="W53" s="103">
        <f>'OEP RAW Data'!C103+'OEP RAW Data'!D103</f>
        <v>554068</v>
      </c>
      <c r="X53" s="103">
        <f>W53+'OEP RAW Data'!E103</f>
        <v>561147</v>
      </c>
      <c r="Y53" s="103">
        <f>X53+'OEP RAW Data'!F103</f>
        <v>570045</v>
      </c>
      <c r="Z53" s="103">
        <f>Y53+'OEP RAW Data'!G103</f>
        <v>579308</v>
      </c>
      <c r="AA53" s="103">
        <f>Z53+'OEP RAW Data'!H103</f>
        <v>588378</v>
      </c>
      <c r="AB53" s="103">
        <f>AA53+'OEP RAW Data'!I103</f>
        <v>596080</v>
      </c>
      <c r="AC53" s="103">
        <f>AB53+'OEP RAW Data'!J103</f>
        <v>601808</v>
      </c>
      <c r="AD53" s="103">
        <f>AC53+'OEP RAW Data'!K103</f>
        <v>606181</v>
      </c>
      <c r="AE53" s="103">
        <f>AD53+'OEP RAW Data'!L103</f>
        <v>609259</v>
      </c>
      <c r="AF53" s="103">
        <f>AE53+'OEP RAW Data'!M103</f>
        <v>611419</v>
      </c>
      <c r="AI53" s="172"/>
      <c r="AK53" s="162">
        <v>920475</v>
      </c>
      <c r="AL53" s="162">
        <v>1109252</v>
      </c>
      <c r="AM53" s="163">
        <v>1235550</v>
      </c>
      <c r="AN53" s="164">
        <v>1315000</v>
      </c>
      <c r="AO53" s="340">
        <v>1315000</v>
      </c>
      <c r="AP53" s="164">
        <v>1315000</v>
      </c>
      <c r="AQ53" s="162">
        <v>1324575</v>
      </c>
      <c r="AR53" s="162"/>
      <c r="AT53" s="159">
        <f>AD53-W53</f>
        <v>52113</v>
      </c>
      <c r="AU53" s="160">
        <f>(AD53/W53)^(1/7)-1</f>
        <v>1.2924407200443966E-2</v>
      </c>
      <c r="AV53" s="160"/>
      <c r="AW53" s="160">
        <f>(AD53/AB53)^(1/2)-1</f>
        <v>8.4372622949673293E-3</v>
      </c>
      <c r="AX53" s="165"/>
      <c r="AY53" s="165"/>
    </row>
    <row r="54" spans="1:51" s="161" customFormat="1" ht="14.5" customHeight="1">
      <c r="A54" s="23"/>
      <c r="B54" s="11"/>
      <c r="C54" s="11"/>
      <c r="D54" s="11"/>
      <c r="E54" s="11"/>
      <c r="F54" s="11"/>
      <c r="G54" s="24"/>
      <c r="H54" s="24"/>
      <c r="I54" s="25"/>
      <c r="J54" s="25"/>
      <c r="K54" s="26"/>
      <c r="L54" s="26"/>
      <c r="M54" s="627"/>
      <c r="N54" s="27"/>
      <c r="O54" s="27"/>
      <c r="P54" s="27"/>
      <c r="Q54" s="27"/>
      <c r="R54" s="27"/>
      <c r="S54" s="27"/>
      <c r="T54" s="27"/>
      <c r="U54" s="27"/>
      <c r="V54" s="27"/>
      <c r="W54" s="25"/>
      <c r="X54" s="25"/>
      <c r="Y54" s="25"/>
      <c r="Z54" s="25"/>
      <c r="AA54" s="25"/>
      <c r="AB54" s="25"/>
      <c r="AC54" s="50"/>
      <c r="AD54" s="50"/>
      <c r="AE54" s="11"/>
      <c r="AF54" s="11"/>
      <c r="AG54" s="11"/>
      <c r="AH54" s="11"/>
      <c r="AI54" s="11"/>
      <c r="AJ54" s="11"/>
      <c r="AK54" s="23"/>
      <c r="AL54" s="23"/>
      <c r="AM54" s="19"/>
      <c r="AN54" s="23"/>
      <c r="AO54" s="23"/>
      <c r="AP54" s="23"/>
      <c r="AQ54" s="23"/>
      <c r="AR54" s="23"/>
      <c r="AS54" s="11"/>
      <c r="AT54" s="28"/>
      <c r="AU54" s="29"/>
      <c r="AV54" s="29"/>
      <c r="AW54" s="29"/>
      <c r="AX54" s="165"/>
      <c r="AY54" s="165"/>
    </row>
    <row r="55" spans="1:51" s="11" customFormat="1" ht="14">
      <c r="A55" s="615" t="s">
        <v>107</v>
      </c>
      <c r="B55" s="615"/>
      <c r="C55" s="615"/>
      <c r="D55" s="615"/>
      <c r="E55" s="615"/>
      <c r="F55" s="615"/>
      <c r="G55" s="615"/>
      <c r="H55" s="615"/>
      <c r="I55" s="615"/>
      <c r="J55" s="615"/>
      <c r="K55" s="615"/>
      <c r="L55" s="615"/>
      <c r="M55" s="615"/>
      <c r="N55" s="615"/>
      <c r="O55" s="615"/>
      <c r="P55" s="615"/>
      <c r="Q55" s="615"/>
      <c r="R55" s="615"/>
      <c r="S55" s="615"/>
      <c r="T55" s="615"/>
      <c r="U55" s="615"/>
      <c r="V55" s="615"/>
      <c r="W55" s="615"/>
      <c r="X55" s="615"/>
      <c r="Y55" s="615"/>
      <c r="Z55" s="615"/>
      <c r="AA55" s="30"/>
      <c r="AB55" s="30"/>
      <c r="AC55" s="30"/>
      <c r="AD55" s="30"/>
      <c r="AE55"/>
      <c r="AF55"/>
      <c r="AG55"/>
      <c r="AH55"/>
      <c r="AI55"/>
      <c r="AJ55"/>
      <c r="AK55" s="128"/>
      <c r="AL55" s="128"/>
      <c r="AM55" s="128"/>
      <c r="AN55" s="113"/>
      <c r="AO55" s="113"/>
      <c r="AP55" s="113"/>
      <c r="AQ55" s="113"/>
      <c r="AR55" s="113"/>
      <c r="AS55" s="7"/>
      <c r="AT55" s="9"/>
      <c r="AU55" s="9"/>
      <c r="AV55" s="9"/>
      <c r="AW55" s="9"/>
      <c r="AX55" s="21"/>
      <c r="AY55" s="21"/>
    </row>
    <row r="56" spans="1:51" ht="12.75" customHeight="1">
      <c r="A56" s="850" t="s">
        <v>108</v>
      </c>
      <c r="B56" s="851"/>
      <c r="C56" s="851"/>
      <c r="D56" s="851"/>
      <c r="E56" s="851"/>
      <c r="F56" s="851"/>
      <c r="G56" s="851"/>
      <c r="H56" s="851"/>
      <c r="I56" s="851"/>
      <c r="J56" s="851"/>
      <c r="K56" s="851"/>
      <c r="L56" s="851"/>
      <c r="M56" s="851"/>
      <c r="N56" s="851"/>
      <c r="O56" s="851"/>
      <c r="P56" s="851"/>
      <c r="Q56" s="851"/>
      <c r="R56" s="851"/>
      <c r="S56" s="851"/>
      <c r="T56" s="851"/>
      <c r="U56" s="851"/>
      <c r="V56" s="851"/>
      <c r="W56" s="851"/>
      <c r="X56" s="851"/>
      <c r="Y56" s="851"/>
      <c r="Z56" s="851"/>
      <c r="AA56" s="32"/>
      <c r="AB56" s="32"/>
      <c r="AC56" s="32"/>
      <c r="AD56" s="32"/>
      <c r="AK56" s="128"/>
      <c r="AL56" s="128"/>
      <c r="AM56" s="128"/>
      <c r="AT56" s="9"/>
      <c r="AX56" s="6"/>
      <c r="AY56" s="6"/>
    </row>
    <row r="57" spans="1:51">
      <c r="A57" s="615"/>
      <c r="B57" s="87"/>
      <c r="C57" s="87"/>
      <c r="D57" s="87"/>
      <c r="E57" s="87"/>
      <c r="F57" s="87"/>
      <c r="G57" s="88"/>
      <c r="H57" s="88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9"/>
      <c r="X57" s="89"/>
      <c r="Y57" s="89"/>
      <c r="Z57" s="89"/>
      <c r="AA57" s="34"/>
      <c r="AB57" s="34"/>
      <c r="AC57" s="34"/>
      <c r="AD57" s="34"/>
      <c r="AK57" s="128"/>
      <c r="AL57" s="128"/>
      <c r="AM57" s="128"/>
      <c r="AT57" s="9"/>
      <c r="AX57" s="6"/>
      <c r="AY57" s="6"/>
    </row>
    <row r="58" spans="1:51" ht="14" customHeight="1">
      <c r="A58" s="30"/>
      <c r="B58" s="31"/>
      <c r="C58" s="31"/>
      <c r="D58" s="31"/>
      <c r="E58" s="31"/>
      <c r="F58" s="31"/>
      <c r="G58" s="33"/>
      <c r="H58" s="33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4"/>
      <c r="X58" s="34"/>
      <c r="Y58" s="34"/>
      <c r="Z58" s="34"/>
      <c r="AA58" s="34"/>
      <c r="AB58" s="34"/>
      <c r="AC58" s="34"/>
      <c r="AD58" s="34"/>
      <c r="AK58" s="128"/>
      <c r="AL58" s="128"/>
      <c r="AM58" s="128"/>
      <c r="AT58" s="9"/>
      <c r="AX58" s="6"/>
      <c r="AY58" s="6"/>
    </row>
    <row r="59" spans="1:51">
      <c r="A59" s="30"/>
      <c r="B59" s="31"/>
      <c r="C59" s="31"/>
      <c r="D59" s="31"/>
      <c r="E59" s="31"/>
      <c r="F59" s="31"/>
      <c r="G59" s="33"/>
      <c r="H59" s="33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4"/>
      <c r="X59" s="34"/>
      <c r="Y59" s="34"/>
      <c r="Z59" s="34"/>
      <c r="AA59" s="34"/>
      <c r="AB59" s="34"/>
      <c r="AC59" s="34"/>
      <c r="AD59" s="34"/>
      <c r="AK59" s="128"/>
      <c r="AL59" s="128"/>
      <c r="AM59" s="128"/>
      <c r="AT59" s="9"/>
      <c r="AX59" s="6"/>
      <c r="AY59" s="6"/>
    </row>
    <row r="60" spans="1:51" ht="14" customHeight="1">
      <c r="A60" s="30"/>
      <c r="B60" s="31"/>
      <c r="C60" s="31"/>
      <c r="D60" s="31"/>
      <c r="E60" s="31"/>
      <c r="F60" s="31"/>
      <c r="G60" s="33"/>
      <c r="H60" s="33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4"/>
      <c r="X60" s="34"/>
      <c r="Y60" s="34"/>
      <c r="Z60" s="34"/>
      <c r="AA60" s="34"/>
      <c r="AB60" s="34"/>
      <c r="AC60" s="34"/>
      <c r="AD60" s="34"/>
      <c r="AK60" s="128"/>
      <c r="AL60" s="128"/>
      <c r="AM60" s="128"/>
      <c r="AT60" s="9"/>
      <c r="AX60" s="6"/>
      <c r="AY60" s="6"/>
    </row>
    <row r="61" spans="1:51" ht="14" customHeight="1">
      <c r="A61" s="30"/>
      <c r="B61" s="31"/>
      <c r="C61" s="31"/>
      <c r="D61" s="31"/>
      <c r="E61" s="31"/>
      <c r="F61" s="31"/>
      <c r="G61" s="33"/>
      <c r="H61" s="33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4"/>
      <c r="X61" s="34"/>
      <c r="Y61" s="34"/>
      <c r="Z61" s="34"/>
      <c r="AA61" s="34"/>
      <c r="AB61" s="34"/>
      <c r="AC61" s="34"/>
      <c r="AD61" s="34"/>
      <c r="AK61" s="128"/>
      <c r="AL61" s="128"/>
      <c r="AM61" s="128"/>
      <c r="AT61" s="9"/>
      <c r="AX61" s="6"/>
      <c r="AY61" s="6"/>
    </row>
    <row r="62" spans="1:51" ht="14" customHeight="1">
      <c r="AX62" s="6"/>
      <c r="AY62" s="6"/>
    </row>
    <row r="63" spans="1:51">
      <c r="N63" s="7"/>
      <c r="O63" s="7"/>
      <c r="P63" s="6"/>
      <c r="Q63" s="6"/>
      <c r="R63" s="6"/>
      <c r="S63" s="6"/>
      <c r="T63" s="6"/>
      <c r="U63" s="6"/>
      <c r="V63" s="6"/>
      <c r="AC63" s="8"/>
      <c r="AD63" s="9"/>
      <c r="AT63" s="9"/>
      <c r="AU63" s="7"/>
      <c r="AV63" s="7"/>
      <c r="AW63" s="7"/>
    </row>
    <row r="64" spans="1:51" ht="16">
      <c r="I64" s="35"/>
      <c r="J64" s="35"/>
      <c r="N64" s="7"/>
      <c r="O64" s="7"/>
      <c r="W64" s="35"/>
      <c r="X64" s="35"/>
      <c r="Y64" s="35"/>
      <c r="Z64" s="35"/>
      <c r="AA64" s="35"/>
      <c r="AB64" s="35"/>
      <c r="AC64" s="35"/>
      <c r="AD64" s="35"/>
      <c r="AT64" s="9"/>
      <c r="AU64" s="8"/>
      <c r="AV64" s="8"/>
      <c r="AW64" s="8"/>
    </row>
    <row r="65" spans="1:51">
      <c r="G65" s="7"/>
      <c r="H65" s="7"/>
      <c r="I65" s="7"/>
      <c r="J65" s="7"/>
      <c r="K65" s="7"/>
      <c r="L65" s="7"/>
      <c r="M65" s="7"/>
      <c r="N65" s="7"/>
      <c r="O65" s="7"/>
      <c r="W65" s="7"/>
      <c r="X65" s="7"/>
      <c r="Y65" s="7"/>
      <c r="Z65" s="7"/>
      <c r="AA65" s="7"/>
      <c r="AB65" s="7"/>
      <c r="AC65" s="7"/>
      <c r="AD65" s="7"/>
      <c r="AT65" s="9"/>
      <c r="AU65" s="8"/>
      <c r="AV65" s="8"/>
      <c r="AW65" s="8"/>
    </row>
    <row r="66" spans="1:51">
      <c r="G66" s="36"/>
      <c r="H66" s="7"/>
      <c r="I66" s="18"/>
      <c r="J66" s="18"/>
      <c r="K66" s="7"/>
      <c r="L66" s="7"/>
      <c r="M66" s="7"/>
      <c r="N66" s="7"/>
      <c r="O66" s="7"/>
      <c r="W66" s="18"/>
      <c r="X66" s="7"/>
      <c r="Y66" s="7"/>
      <c r="Z66" s="7"/>
      <c r="AA66" s="7"/>
      <c r="AB66" s="7"/>
      <c r="AC66" s="7"/>
      <c r="AD66" s="7"/>
      <c r="AT66" s="9"/>
      <c r="AU66" s="8"/>
      <c r="AV66" s="8"/>
      <c r="AW66" s="8"/>
    </row>
    <row r="67" spans="1:51" ht="14">
      <c r="G67" s="36"/>
      <c r="H67" s="7"/>
      <c r="I67" s="18"/>
      <c r="J67" s="18"/>
      <c r="K67" s="7"/>
      <c r="L67" s="7"/>
      <c r="M67" s="7"/>
      <c r="N67" s="7"/>
      <c r="O67" s="7"/>
      <c r="P67" s="11"/>
      <c r="Q67" s="11"/>
      <c r="R67" s="11"/>
      <c r="S67" s="11"/>
      <c r="T67" s="11"/>
      <c r="U67" s="11"/>
      <c r="V67" s="11"/>
      <c r="W67" s="18"/>
      <c r="X67" s="7"/>
      <c r="Y67" s="7"/>
      <c r="Z67" s="7"/>
      <c r="AA67" s="7"/>
      <c r="AB67" s="7"/>
      <c r="AC67" s="7"/>
      <c r="AD67" s="7"/>
      <c r="AK67" s="129"/>
      <c r="AL67" s="23"/>
      <c r="AT67" s="25"/>
      <c r="AU67" s="25"/>
      <c r="AV67" s="25"/>
      <c r="AW67" s="25"/>
    </row>
    <row r="68" spans="1:51" ht="17">
      <c r="A68" s="37"/>
      <c r="B68" s="38"/>
      <c r="C68" s="38"/>
      <c r="D68" s="38"/>
      <c r="E68" s="38"/>
      <c r="F68" s="38"/>
      <c r="G68" s="36"/>
      <c r="H68" s="7"/>
      <c r="I68" s="18"/>
      <c r="J68" s="18"/>
      <c r="K68" s="7"/>
      <c r="L68" s="7"/>
      <c r="M68" s="7"/>
      <c r="N68" s="7"/>
      <c r="O68" s="7"/>
      <c r="P68" s="11"/>
      <c r="Q68" s="11"/>
      <c r="R68" s="11"/>
      <c r="S68" s="11"/>
      <c r="T68" s="11"/>
      <c r="U68" s="11"/>
      <c r="V68" s="11"/>
      <c r="W68" s="18"/>
      <c r="X68" s="7"/>
      <c r="Y68" s="7"/>
      <c r="Z68" s="7"/>
      <c r="AA68" s="7"/>
      <c r="AB68" s="7"/>
      <c r="AC68" s="7"/>
      <c r="AD68" s="7"/>
      <c r="AK68" s="129"/>
      <c r="AL68" s="23"/>
      <c r="AT68" s="25"/>
      <c r="AU68" s="25"/>
      <c r="AV68" s="25"/>
      <c r="AW68" s="25"/>
      <c r="AX68" s="11"/>
      <c r="AY68" s="12"/>
    </row>
    <row r="69" spans="1:51" ht="17">
      <c r="A69" s="37"/>
      <c r="B69" s="38"/>
      <c r="C69" s="38"/>
      <c r="D69" s="38"/>
      <c r="E69" s="38"/>
      <c r="F69" s="38"/>
      <c r="G69" s="36"/>
      <c r="I69" s="18"/>
      <c r="J69" s="18"/>
      <c r="P69" s="12"/>
      <c r="Q69" s="12"/>
      <c r="R69" s="12"/>
      <c r="S69" s="12"/>
      <c r="T69" s="12"/>
      <c r="U69" s="12"/>
      <c r="V69" s="12"/>
      <c r="W69" s="18"/>
      <c r="X69" s="35"/>
      <c r="Y69" s="35"/>
      <c r="Z69" s="35"/>
      <c r="AA69" s="35"/>
      <c r="AB69" s="35"/>
      <c r="AC69" s="35"/>
      <c r="AD69" s="35"/>
      <c r="AK69" s="130"/>
      <c r="AL69" s="130"/>
      <c r="AT69" s="39"/>
      <c r="AU69" s="39"/>
      <c r="AV69" s="39"/>
      <c r="AW69" s="39"/>
      <c r="AX69" s="11"/>
      <c r="AY69" s="12"/>
    </row>
    <row r="70" spans="1:51" ht="17">
      <c r="A70" s="37"/>
      <c r="B70" s="38"/>
      <c r="C70" s="38"/>
      <c r="D70" s="38"/>
      <c r="E70" s="38"/>
      <c r="F70" s="38"/>
      <c r="G70" s="36"/>
      <c r="I70" s="18"/>
      <c r="J70" s="18"/>
      <c r="P70" s="17"/>
      <c r="Q70" s="17"/>
      <c r="R70" s="17"/>
      <c r="S70" s="17"/>
      <c r="T70" s="17"/>
      <c r="U70" s="17"/>
      <c r="V70" s="17"/>
      <c r="W70" s="18"/>
      <c r="X70" s="35"/>
      <c r="Y70" s="35"/>
      <c r="Z70" s="35"/>
      <c r="AA70" s="35"/>
      <c r="AB70" s="35"/>
      <c r="AC70" s="35"/>
      <c r="AD70" s="35"/>
      <c r="AL70" s="130"/>
      <c r="AT70" s="29"/>
      <c r="AU70" s="29"/>
      <c r="AV70" s="29"/>
      <c r="AW70" s="29"/>
      <c r="AX70" s="12"/>
      <c r="AY70" s="16"/>
    </row>
    <row r="71" spans="1:51" ht="17">
      <c r="A71" s="37"/>
      <c r="B71" s="38"/>
      <c r="C71" s="38"/>
      <c r="D71" s="38"/>
      <c r="E71" s="38"/>
      <c r="F71" s="38"/>
      <c r="G71" s="36"/>
      <c r="I71" s="18"/>
      <c r="J71" s="18"/>
      <c r="P71" s="17"/>
      <c r="Q71" s="17"/>
      <c r="R71" s="17"/>
      <c r="S71" s="17"/>
      <c r="T71" s="17"/>
      <c r="U71" s="17"/>
      <c r="V71" s="17"/>
      <c r="W71" s="18"/>
      <c r="X71" s="35"/>
      <c r="Y71" s="35"/>
      <c r="Z71" s="35"/>
      <c r="AA71" s="35"/>
      <c r="AB71" s="35"/>
      <c r="AC71" s="35"/>
      <c r="AD71" s="35"/>
      <c r="AL71" s="130"/>
      <c r="AT71" s="29"/>
      <c r="AU71" s="29"/>
      <c r="AV71" s="29"/>
      <c r="AW71" s="29"/>
      <c r="AX71" s="17"/>
    </row>
    <row r="72" spans="1:51" ht="12" customHeight="1">
      <c r="A72" s="40"/>
      <c r="B72" s="40"/>
      <c r="C72" s="40"/>
      <c r="D72" s="40"/>
      <c r="E72" s="40"/>
      <c r="F72" s="36"/>
      <c r="G72" s="41"/>
      <c r="H72" s="41"/>
      <c r="I72" s="41"/>
      <c r="J72" s="41"/>
      <c r="K72" s="41"/>
      <c r="L72" s="41"/>
      <c r="M72" s="41"/>
      <c r="N72" s="41"/>
      <c r="O72" s="17"/>
      <c r="P72" s="17"/>
      <c r="Q72" s="17"/>
      <c r="R72" s="18"/>
      <c r="S72" s="18"/>
      <c r="T72" s="18"/>
      <c r="U72" s="18"/>
      <c r="V72" s="18"/>
      <c r="W72" s="41"/>
      <c r="X72" s="41"/>
      <c r="Y72" s="41"/>
      <c r="Z72" s="41"/>
      <c r="AA72" s="41"/>
      <c r="AB72" s="41"/>
      <c r="AC72" s="41"/>
      <c r="AD72" s="41"/>
      <c r="AE72" s="20"/>
      <c r="AF72" s="20"/>
      <c r="AG72" s="20"/>
      <c r="AH72" s="20"/>
      <c r="AI72" s="20"/>
      <c r="AJ72" s="20"/>
      <c r="AK72" s="130"/>
      <c r="AL72" s="23"/>
      <c r="AM72" s="23"/>
      <c r="AN72" s="23"/>
      <c r="AO72" s="23"/>
      <c r="AP72" s="23"/>
      <c r="AQ72" s="23"/>
      <c r="AR72" s="23"/>
      <c r="AS72" s="20"/>
      <c r="AT72" s="29"/>
      <c r="AU72" s="29"/>
      <c r="AV72" s="29"/>
      <c r="AW72" s="17"/>
      <c r="AX72" s="17"/>
    </row>
    <row r="73" spans="1:51" s="20" customFormat="1" ht="18" customHeight="1">
      <c r="A73" s="41"/>
      <c r="B73" s="41"/>
      <c r="C73" s="41"/>
      <c r="D73" s="41"/>
      <c r="E73" s="41"/>
      <c r="F73" s="41"/>
      <c r="G73" s="36"/>
      <c r="H73" s="41"/>
      <c r="I73" s="18"/>
      <c r="J73" s="18"/>
      <c r="K73" s="41"/>
      <c r="L73" s="41"/>
      <c r="M73" s="41"/>
      <c r="N73" s="41"/>
      <c r="O73" s="41"/>
      <c r="P73" s="17"/>
      <c r="Q73" s="17"/>
      <c r="R73" s="17"/>
      <c r="S73" s="17"/>
      <c r="T73" s="17"/>
      <c r="U73" s="17"/>
      <c r="V73" s="17"/>
      <c r="W73" s="18"/>
      <c r="X73" s="41"/>
      <c r="Y73" s="41"/>
      <c r="Z73" s="41"/>
      <c r="AA73" s="41"/>
      <c r="AB73" s="41"/>
      <c r="AC73" s="41"/>
      <c r="AD73" s="41"/>
      <c r="AK73" s="23"/>
      <c r="AL73" s="130"/>
      <c r="AM73" s="23"/>
      <c r="AN73" s="23"/>
      <c r="AO73" s="23"/>
      <c r="AP73" s="23"/>
      <c r="AQ73" s="23"/>
      <c r="AR73" s="23"/>
      <c r="AT73" s="29"/>
      <c r="AU73" s="29"/>
      <c r="AV73" s="29"/>
      <c r="AW73" s="29"/>
    </row>
    <row r="74" spans="1:51" s="20" customFormat="1" ht="14">
      <c r="A74" s="41"/>
      <c r="B74" s="41"/>
      <c r="C74" s="41"/>
      <c r="D74" s="41"/>
      <c r="E74" s="41"/>
      <c r="F74" s="41"/>
      <c r="G74" s="36"/>
      <c r="H74" s="41"/>
      <c r="I74" s="18"/>
      <c r="J74" s="18"/>
      <c r="K74" s="41"/>
      <c r="L74" s="41"/>
      <c r="M74" s="41"/>
      <c r="N74" s="41"/>
      <c r="O74" s="41"/>
      <c r="P74" s="17"/>
      <c r="Q74" s="17"/>
      <c r="R74" s="17"/>
      <c r="S74" s="17"/>
      <c r="T74" s="17"/>
      <c r="U74" s="17"/>
      <c r="V74" s="17"/>
      <c r="W74" s="18"/>
      <c r="X74" s="41"/>
      <c r="Y74" s="41"/>
      <c r="Z74" s="41"/>
      <c r="AA74" s="41"/>
      <c r="AB74" s="41"/>
      <c r="AC74" s="41"/>
      <c r="AD74" s="41"/>
      <c r="AK74" s="23"/>
      <c r="AL74" s="130"/>
      <c r="AM74" s="23"/>
      <c r="AN74" s="23"/>
      <c r="AO74" s="23"/>
      <c r="AP74" s="23"/>
      <c r="AQ74" s="23"/>
      <c r="AR74" s="23"/>
      <c r="AT74" s="29"/>
      <c r="AU74" s="29"/>
      <c r="AV74" s="29"/>
      <c r="AW74" s="29"/>
      <c r="AX74" s="17"/>
    </row>
    <row r="75" spans="1:51" s="20" customFormat="1" ht="14">
      <c r="A75" s="42"/>
      <c r="B75" s="6"/>
      <c r="C75" s="6"/>
      <c r="D75" s="6"/>
      <c r="E75" s="6"/>
      <c r="F75" s="6"/>
      <c r="G75" s="36"/>
      <c r="H75" s="43"/>
      <c r="I75" s="18"/>
      <c r="J75" s="18"/>
      <c r="K75" s="43"/>
      <c r="L75" s="43"/>
      <c r="M75" s="43"/>
      <c r="N75" s="44"/>
      <c r="O75" s="44"/>
      <c r="P75" s="17"/>
      <c r="Q75" s="17"/>
      <c r="R75" s="17"/>
      <c r="S75" s="17"/>
      <c r="T75" s="17"/>
      <c r="U75" s="17"/>
      <c r="V75" s="17"/>
      <c r="W75" s="18"/>
      <c r="X75" s="44"/>
      <c r="Y75" s="44"/>
      <c r="Z75" s="44"/>
      <c r="AA75" s="44"/>
      <c r="AB75" s="44"/>
      <c r="AC75" s="44"/>
      <c r="AD75" s="44"/>
      <c r="AE75"/>
      <c r="AF75"/>
      <c r="AG75"/>
      <c r="AH75"/>
      <c r="AI75"/>
      <c r="AJ75"/>
      <c r="AK75" s="113"/>
      <c r="AL75" s="130"/>
      <c r="AM75" s="113"/>
      <c r="AN75" s="113"/>
      <c r="AO75" s="113"/>
      <c r="AP75" s="113"/>
      <c r="AQ75" s="113"/>
      <c r="AR75" s="113"/>
      <c r="AS75" s="7"/>
      <c r="AT75" s="29"/>
      <c r="AU75" s="29"/>
      <c r="AV75" s="29"/>
      <c r="AW75" s="29"/>
      <c r="AX75" s="17"/>
    </row>
    <row r="76" spans="1:51" ht="17.5" customHeight="1">
      <c r="A76" s="42"/>
      <c r="G76" s="36"/>
      <c r="H76" s="43"/>
      <c r="I76" s="18"/>
      <c r="J76" s="18"/>
      <c r="K76" s="43"/>
      <c r="L76" s="43"/>
      <c r="M76" s="43"/>
      <c r="N76" s="44"/>
      <c r="O76" s="44"/>
      <c r="P76" s="17"/>
      <c r="Q76" s="17"/>
      <c r="R76" s="17"/>
      <c r="S76" s="17"/>
      <c r="T76" s="17"/>
      <c r="U76" s="17"/>
      <c r="V76" s="17"/>
      <c r="W76" s="18"/>
      <c r="X76" s="44"/>
      <c r="Y76" s="44"/>
      <c r="Z76" s="44"/>
      <c r="AA76" s="44"/>
      <c r="AB76" s="44"/>
      <c r="AC76" s="44"/>
      <c r="AD76" s="44"/>
      <c r="AL76" s="130"/>
      <c r="AT76" s="29"/>
      <c r="AU76" s="29"/>
      <c r="AV76" s="29"/>
      <c r="AW76" s="29"/>
      <c r="AX76" s="17"/>
    </row>
    <row r="77" spans="1:51" ht="14">
      <c r="A77" s="42"/>
      <c r="G77" s="36"/>
      <c r="H77" s="43"/>
      <c r="I77" s="18"/>
      <c r="J77" s="18"/>
      <c r="K77" s="43"/>
      <c r="L77" s="43"/>
      <c r="M77" s="43"/>
      <c r="N77" s="44"/>
      <c r="O77" s="44"/>
      <c r="P77" s="17"/>
      <c r="Q77" s="17"/>
      <c r="R77" s="17"/>
      <c r="S77" s="17"/>
      <c r="T77" s="17"/>
      <c r="U77" s="17"/>
      <c r="V77" s="17"/>
      <c r="W77" s="18"/>
      <c r="X77" s="44"/>
      <c r="Y77" s="44"/>
      <c r="Z77" s="44"/>
      <c r="AA77" s="44"/>
      <c r="AB77" s="44"/>
      <c r="AC77" s="44"/>
      <c r="AD77" s="44"/>
      <c r="AL77" s="130"/>
      <c r="AT77" s="29"/>
      <c r="AU77" s="29"/>
      <c r="AV77" s="29"/>
      <c r="AW77" s="29"/>
      <c r="AX77" s="17"/>
    </row>
    <row r="78" spans="1:51" ht="14">
      <c r="A78" s="42"/>
      <c r="G78" s="36"/>
      <c r="H78" s="43"/>
      <c r="I78" s="18"/>
      <c r="J78" s="18"/>
      <c r="K78" s="43"/>
      <c r="L78" s="43"/>
      <c r="M78" s="43"/>
      <c r="N78" s="44"/>
      <c r="O78" s="44"/>
      <c r="P78" s="17"/>
      <c r="Q78" s="17"/>
      <c r="R78" s="17"/>
      <c r="S78" s="17"/>
      <c r="T78" s="17"/>
      <c r="U78" s="17"/>
      <c r="V78" s="17"/>
      <c r="W78" s="18"/>
      <c r="X78" s="44"/>
      <c r="Y78" s="44"/>
      <c r="Z78" s="44"/>
      <c r="AA78" s="44"/>
      <c r="AB78" s="44"/>
      <c r="AC78" s="44"/>
      <c r="AD78" s="44"/>
      <c r="AL78" s="130"/>
      <c r="AT78" s="29"/>
      <c r="AU78" s="29"/>
      <c r="AV78" s="29"/>
      <c r="AW78" s="29"/>
      <c r="AX78" s="17"/>
    </row>
    <row r="79" spans="1:51" ht="14">
      <c r="A79" s="42"/>
      <c r="G79" s="36"/>
      <c r="H79" s="43"/>
      <c r="I79" s="18"/>
      <c r="J79" s="18"/>
      <c r="K79" s="43"/>
      <c r="L79" s="43"/>
      <c r="M79" s="43"/>
      <c r="N79" s="44"/>
      <c r="O79" s="44"/>
      <c r="P79" s="17"/>
      <c r="Q79" s="17"/>
      <c r="R79" s="17"/>
      <c r="S79" s="17"/>
      <c r="T79" s="17"/>
      <c r="U79" s="17"/>
      <c r="V79" s="17"/>
      <c r="W79" s="18"/>
      <c r="X79" s="44"/>
      <c r="Y79" s="44"/>
      <c r="Z79" s="44"/>
      <c r="AA79" s="44"/>
      <c r="AB79" s="44"/>
      <c r="AC79" s="44"/>
      <c r="AD79" s="44"/>
      <c r="AL79" s="130"/>
      <c r="AT79" s="29"/>
      <c r="AU79" s="29"/>
      <c r="AV79" s="29"/>
      <c r="AW79" s="29"/>
      <c r="AX79" s="17"/>
    </row>
    <row r="80" spans="1:51" ht="14">
      <c r="A80" s="42"/>
      <c r="G80" s="36"/>
      <c r="H80" s="43"/>
      <c r="I80" s="18"/>
      <c r="J80" s="18"/>
      <c r="K80" s="43"/>
      <c r="L80" s="43"/>
      <c r="M80" s="43"/>
      <c r="N80" s="44"/>
      <c r="O80" s="44"/>
      <c r="P80" s="17"/>
      <c r="Q80" s="17"/>
      <c r="R80" s="17"/>
      <c r="S80" s="17"/>
      <c r="T80" s="17"/>
      <c r="U80" s="17"/>
      <c r="V80" s="17"/>
      <c r="W80" s="18"/>
      <c r="X80" s="44"/>
      <c r="Y80" s="44"/>
      <c r="Z80" s="44"/>
      <c r="AA80" s="44"/>
      <c r="AB80" s="44"/>
      <c r="AC80" s="44"/>
      <c r="AD80" s="44"/>
      <c r="AL80" s="130"/>
      <c r="AT80" s="29"/>
      <c r="AU80" s="29"/>
      <c r="AV80" s="29"/>
      <c r="AW80" s="29"/>
      <c r="AX80" s="17"/>
    </row>
    <row r="81" spans="1:50" ht="14">
      <c r="A81" s="42"/>
      <c r="G81" s="36"/>
      <c r="H81" s="43"/>
      <c r="I81" s="18"/>
      <c r="J81" s="18"/>
      <c r="K81" s="43"/>
      <c r="L81" s="43"/>
      <c r="M81" s="43"/>
      <c r="N81" s="44"/>
      <c r="O81" s="44"/>
      <c r="P81" s="17"/>
      <c r="Q81" s="17"/>
      <c r="R81" s="17"/>
      <c r="S81" s="17"/>
      <c r="T81" s="17"/>
      <c r="U81" s="17"/>
      <c r="V81" s="17"/>
      <c r="W81" s="18"/>
      <c r="X81" s="44"/>
      <c r="Y81" s="44"/>
      <c r="Z81" s="44"/>
      <c r="AA81" s="44"/>
      <c r="AB81" s="44"/>
      <c r="AC81" s="44"/>
      <c r="AD81" s="44"/>
      <c r="AL81" s="130"/>
      <c r="AT81" s="29"/>
      <c r="AU81" s="29"/>
      <c r="AV81" s="29"/>
      <c r="AW81" s="29"/>
      <c r="AX81" s="17"/>
    </row>
    <row r="82" spans="1:50" ht="14">
      <c r="A82" s="42"/>
      <c r="G82" s="36"/>
      <c r="H82" s="43"/>
      <c r="I82" s="18"/>
      <c r="J82" s="18"/>
      <c r="K82" s="43"/>
      <c r="L82" s="43"/>
      <c r="M82" s="43"/>
      <c r="N82" s="44"/>
      <c r="O82" s="44"/>
      <c r="P82" s="17"/>
      <c r="Q82" s="17"/>
      <c r="R82" s="17"/>
      <c r="S82" s="17"/>
      <c r="T82" s="17"/>
      <c r="U82" s="17"/>
      <c r="V82" s="17"/>
      <c r="W82" s="18"/>
      <c r="X82" s="44"/>
      <c r="Y82" s="44"/>
      <c r="Z82" s="44"/>
      <c r="AA82" s="44"/>
      <c r="AB82" s="44"/>
      <c r="AC82" s="44"/>
      <c r="AD82" s="44"/>
      <c r="AL82" s="130"/>
      <c r="AT82" s="29"/>
      <c r="AU82" s="29"/>
      <c r="AV82" s="29"/>
      <c r="AW82" s="29"/>
      <c r="AX82" s="17"/>
    </row>
    <row r="83" spans="1:50" ht="14">
      <c r="A83" s="42"/>
      <c r="G83" s="36"/>
      <c r="H83" s="43"/>
      <c r="I83" s="18"/>
      <c r="J83" s="18"/>
      <c r="K83" s="43"/>
      <c r="L83" s="43"/>
      <c r="M83" s="43"/>
      <c r="N83" s="44"/>
      <c r="O83" s="44"/>
      <c r="P83" s="17"/>
      <c r="Q83" s="17"/>
      <c r="R83" s="17"/>
      <c r="S83" s="17"/>
      <c r="T83" s="17"/>
      <c r="U83" s="17"/>
      <c r="V83" s="17"/>
      <c r="W83" s="18"/>
      <c r="X83" s="44"/>
      <c r="Y83" s="44"/>
      <c r="Z83" s="44"/>
      <c r="AA83" s="44"/>
      <c r="AB83" s="44"/>
      <c r="AC83" s="44"/>
      <c r="AD83" s="44"/>
      <c r="AL83" s="130"/>
      <c r="AT83" s="29"/>
      <c r="AU83" s="29"/>
      <c r="AV83" s="29"/>
      <c r="AW83" s="29"/>
      <c r="AX83" s="17"/>
    </row>
    <row r="84" spans="1:50" ht="14">
      <c r="A84" s="42"/>
      <c r="G84" s="36"/>
      <c r="H84" s="43"/>
      <c r="I84" s="18"/>
      <c r="J84" s="18"/>
      <c r="K84" s="43"/>
      <c r="L84" s="43"/>
      <c r="M84" s="43"/>
      <c r="N84" s="44"/>
      <c r="O84" s="44"/>
      <c r="P84" s="17"/>
      <c r="Q84" s="17"/>
      <c r="R84" s="17"/>
      <c r="S84" s="17"/>
      <c r="T84" s="17"/>
      <c r="U84" s="17"/>
      <c r="V84" s="17"/>
      <c r="W84" s="18"/>
      <c r="X84" s="44"/>
      <c r="Y84" s="44"/>
      <c r="Z84" s="44"/>
      <c r="AA84" s="44"/>
      <c r="AB84" s="44"/>
      <c r="AC84" s="44"/>
      <c r="AD84" s="44"/>
      <c r="AL84" s="130"/>
      <c r="AT84" s="29"/>
      <c r="AU84" s="29"/>
      <c r="AV84" s="29"/>
      <c r="AW84" s="29"/>
      <c r="AX84" s="17"/>
    </row>
    <row r="85" spans="1:50" ht="14">
      <c r="A85" s="42"/>
      <c r="G85" s="36"/>
      <c r="H85" s="43"/>
      <c r="I85" s="18"/>
      <c r="J85" s="18"/>
      <c r="K85" s="43"/>
      <c r="L85" s="43"/>
      <c r="M85" s="43"/>
      <c r="N85" s="44"/>
      <c r="O85" s="44"/>
      <c r="P85" s="17"/>
      <c r="Q85" s="17"/>
      <c r="R85" s="17"/>
      <c r="S85" s="17"/>
      <c r="T85" s="17"/>
      <c r="U85" s="17"/>
      <c r="V85" s="17"/>
      <c r="W85" s="18"/>
      <c r="X85" s="44"/>
      <c r="Y85" s="44"/>
      <c r="Z85" s="44"/>
      <c r="AA85" s="44"/>
      <c r="AB85" s="44"/>
      <c r="AC85" s="44"/>
      <c r="AD85" s="44"/>
      <c r="AL85" s="130"/>
      <c r="AT85" s="29"/>
      <c r="AU85" s="29"/>
      <c r="AV85" s="29"/>
      <c r="AW85" s="29"/>
      <c r="AX85" s="17"/>
    </row>
    <row r="86" spans="1:50" ht="14">
      <c r="A86" s="42"/>
      <c r="G86" s="36"/>
      <c r="H86" s="43"/>
      <c r="I86" s="18"/>
      <c r="J86" s="18"/>
      <c r="K86" s="43"/>
      <c r="L86" s="43"/>
      <c r="M86" s="43"/>
      <c r="N86" s="44"/>
      <c r="O86" s="44"/>
      <c r="P86" s="17"/>
      <c r="Q86" s="17"/>
      <c r="R86" s="17"/>
      <c r="S86" s="17"/>
      <c r="T86" s="17"/>
      <c r="U86" s="17"/>
      <c r="V86" s="17"/>
      <c r="W86" s="18"/>
      <c r="X86" s="44"/>
      <c r="Y86" s="44"/>
      <c r="Z86" s="44"/>
      <c r="AA86" s="44"/>
      <c r="AB86" s="44"/>
      <c r="AC86" s="44"/>
      <c r="AD86" s="44"/>
      <c r="AL86" s="130"/>
      <c r="AT86" s="29"/>
      <c r="AU86" s="29"/>
      <c r="AV86" s="29"/>
      <c r="AW86" s="29"/>
      <c r="AX86" s="17"/>
    </row>
    <row r="87" spans="1:50" ht="14">
      <c r="A87" s="42"/>
      <c r="G87" s="36"/>
      <c r="H87" s="43"/>
      <c r="I87" s="18"/>
      <c r="J87" s="18"/>
      <c r="K87" s="43"/>
      <c r="L87" s="43"/>
      <c r="M87" s="43"/>
      <c r="N87" s="44"/>
      <c r="O87" s="44"/>
      <c r="P87" s="17"/>
      <c r="Q87" s="17"/>
      <c r="R87" s="17"/>
      <c r="S87" s="17"/>
      <c r="T87" s="17"/>
      <c r="U87" s="17"/>
      <c r="V87" s="17"/>
      <c r="W87" s="18"/>
      <c r="X87" s="44"/>
      <c r="Y87" s="44"/>
      <c r="Z87" s="44"/>
      <c r="AA87" s="44"/>
      <c r="AB87" s="44"/>
      <c r="AC87" s="44"/>
      <c r="AD87" s="44"/>
      <c r="AL87" s="130"/>
      <c r="AT87" s="29"/>
      <c r="AU87" s="29"/>
      <c r="AV87" s="29"/>
      <c r="AW87" s="29"/>
      <c r="AX87" s="17"/>
    </row>
    <row r="88" spans="1:50" ht="14">
      <c r="A88" s="42"/>
      <c r="G88" s="36"/>
      <c r="H88" s="43"/>
      <c r="I88" s="18"/>
      <c r="J88" s="18"/>
      <c r="K88" s="43"/>
      <c r="L88" s="43"/>
      <c r="M88" s="43"/>
      <c r="N88" s="44"/>
      <c r="O88" s="44"/>
      <c r="P88" s="17"/>
      <c r="Q88" s="17"/>
      <c r="R88" s="17"/>
      <c r="S88" s="17"/>
      <c r="T88" s="17"/>
      <c r="U88" s="17"/>
      <c r="V88" s="17"/>
      <c r="W88" s="18"/>
      <c r="X88" s="44"/>
      <c r="Y88" s="44"/>
      <c r="Z88" s="44"/>
      <c r="AA88" s="44"/>
      <c r="AB88" s="44"/>
      <c r="AC88" s="44"/>
      <c r="AD88" s="44"/>
      <c r="AL88" s="130"/>
      <c r="AT88" s="29"/>
      <c r="AU88" s="29"/>
      <c r="AV88" s="29"/>
      <c r="AW88" s="29"/>
      <c r="AX88" s="17"/>
    </row>
    <row r="89" spans="1:50" ht="14">
      <c r="A89" s="42"/>
      <c r="G89" s="36"/>
      <c r="H89" s="43"/>
      <c r="I89" s="18"/>
      <c r="J89" s="18"/>
      <c r="K89" s="43"/>
      <c r="L89" s="43"/>
      <c r="M89" s="43"/>
      <c r="N89" s="44"/>
      <c r="O89" s="44"/>
      <c r="P89" s="17"/>
      <c r="Q89" s="17"/>
      <c r="R89" s="17"/>
      <c r="S89" s="17"/>
      <c r="T89" s="17"/>
      <c r="U89" s="17"/>
      <c r="V89" s="17"/>
      <c r="W89" s="18"/>
      <c r="X89" s="44"/>
      <c r="Y89" s="44"/>
      <c r="Z89" s="44"/>
      <c r="AA89" s="44"/>
      <c r="AB89" s="44"/>
      <c r="AC89" s="44"/>
      <c r="AD89" s="44"/>
      <c r="AL89" s="130"/>
      <c r="AT89" s="29"/>
      <c r="AU89" s="29"/>
      <c r="AV89" s="29"/>
      <c r="AW89" s="29"/>
      <c r="AX89" s="17"/>
    </row>
    <row r="90" spans="1:50" ht="14">
      <c r="A90" s="42"/>
      <c r="G90" s="36"/>
      <c r="H90" s="43"/>
      <c r="I90" s="18"/>
      <c r="J90" s="18"/>
      <c r="K90" s="43"/>
      <c r="L90" s="43"/>
      <c r="M90" s="43"/>
      <c r="N90" s="44"/>
      <c r="O90" s="44"/>
      <c r="P90" s="17"/>
      <c r="Q90" s="17"/>
      <c r="R90" s="17"/>
      <c r="S90" s="17"/>
      <c r="T90" s="17"/>
      <c r="U90" s="17"/>
      <c r="V90" s="17"/>
      <c r="W90" s="18"/>
      <c r="X90" s="44"/>
      <c r="Y90" s="44"/>
      <c r="Z90" s="44"/>
      <c r="AA90" s="44"/>
      <c r="AB90" s="44"/>
      <c r="AC90" s="44"/>
      <c r="AD90" s="44"/>
      <c r="AL90" s="130"/>
      <c r="AT90" s="29"/>
      <c r="AU90" s="29"/>
      <c r="AV90" s="29"/>
      <c r="AW90" s="29"/>
      <c r="AX90" s="17"/>
    </row>
    <row r="91" spans="1:50" ht="14">
      <c r="A91" s="42"/>
      <c r="G91" s="36"/>
      <c r="H91" s="43"/>
      <c r="I91" s="18"/>
      <c r="J91" s="18"/>
      <c r="K91" s="43"/>
      <c r="L91" s="43"/>
      <c r="M91" s="43"/>
      <c r="N91" s="44"/>
      <c r="O91" s="44"/>
      <c r="P91" s="17"/>
      <c r="Q91" s="17"/>
      <c r="R91" s="17"/>
      <c r="S91" s="17"/>
      <c r="T91" s="17"/>
      <c r="U91" s="17"/>
      <c r="V91" s="17"/>
      <c r="W91" s="18"/>
      <c r="X91" s="44"/>
      <c r="Y91" s="44"/>
      <c r="Z91" s="44"/>
      <c r="AA91" s="44"/>
      <c r="AB91" s="44"/>
      <c r="AC91" s="44"/>
      <c r="AD91" s="44"/>
      <c r="AL91" s="130"/>
      <c r="AT91" s="29"/>
      <c r="AU91" s="29"/>
      <c r="AV91" s="29"/>
      <c r="AW91" s="29"/>
      <c r="AX91" s="17"/>
    </row>
    <row r="92" spans="1:50" ht="14">
      <c r="A92" s="42"/>
      <c r="G92" s="36"/>
      <c r="H92" s="43"/>
      <c r="I92" s="18"/>
      <c r="J92" s="18"/>
      <c r="K92" s="43"/>
      <c r="L92" s="43"/>
      <c r="M92" s="43"/>
      <c r="N92" s="44"/>
      <c r="O92" s="44"/>
      <c r="P92" s="17"/>
      <c r="Q92" s="17"/>
      <c r="R92" s="17"/>
      <c r="S92" s="17"/>
      <c r="T92" s="17"/>
      <c r="U92" s="17"/>
      <c r="V92" s="17"/>
      <c r="W92" s="18"/>
      <c r="X92" s="44"/>
      <c r="Y92" s="44"/>
      <c r="Z92" s="44"/>
      <c r="AA92" s="44"/>
      <c r="AB92" s="44"/>
      <c r="AC92" s="44"/>
      <c r="AD92" s="44"/>
      <c r="AL92" s="130"/>
      <c r="AT92" s="29"/>
      <c r="AU92" s="29"/>
      <c r="AV92" s="29"/>
      <c r="AW92" s="29"/>
      <c r="AX92" s="17"/>
    </row>
    <row r="93" spans="1:50" ht="14">
      <c r="A93" s="42"/>
      <c r="G93" s="36"/>
      <c r="H93" s="43"/>
      <c r="I93" s="18"/>
      <c r="J93" s="18"/>
      <c r="K93" s="43"/>
      <c r="L93" s="43"/>
      <c r="M93" s="43"/>
      <c r="N93" s="44"/>
      <c r="O93" s="44"/>
      <c r="P93" s="17"/>
      <c r="Q93" s="17"/>
      <c r="R93" s="17"/>
      <c r="S93" s="17"/>
      <c r="T93" s="17"/>
      <c r="U93" s="17"/>
      <c r="V93" s="17"/>
      <c r="W93" s="18"/>
      <c r="X93" s="44"/>
      <c r="Y93" s="44"/>
      <c r="Z93" s="44"/>
      <c r="AA93" s="44"/>
      <c r="AB93" s="44"/>
      <c r="AC93" s="44"/>
      <c r="AD93" s="44"/>
      <c r="AL93" s="130"/>
      <c r="AT93" s="29"/>
      <c r="AU93" s="29"/>
      <c r="AV93" s="29"/>
      <c r="AW93" s="29"/>
      <c r="AX93" s="17"/>
    </row>
    <row r="94" spans="1:50" ht="14">
      <c r="A94" s="42"/>
      <c r="G94" s="36"/>
      <c r="H94" s="43"/>
      <c r="I94" s="18"/>
      <c r="J94" s="18"/>
      <c r="K94" s="43"/>
      <c r="L94" s="43"/>
      <c r="M94" s="43"/>
      <c r="N94" s="44"/>
      <c r="O94" s="44"/>
      <c r="P94" s="17"/>
      <c r="Q94" s="17"/>
      <c r="R94" s="17"/>
      <c r="S94" s="17"/>
      <c r="T94" s="17"/>
      <c r="U94" s="17"/>
      <c r="V94" s="17"/>
      <c r="W94" s="18"/>
      <c r="X94" s="44"/>
      <c r="Y94" s="44"/>
      <c r="Z94" s="44"/>
      <c r="AA94" s="44"/>
      <c r="AB94" s="44"/>
      <c r="AC94" s="44"/>
      <c r="AD94" s="44"/>
      <c r="AL94" s="130"/>
      <c r="AT94" s="29"/>
      <c r="AU94" s="29"/>
      <c r="AV94" s="29"/>
      <c r="AW94" s="29"/>
      <c r="AX94" s="17"/>
    </row>
    <row r="95" spans="1:50" ht="14">
      <c r="A95" s="42"/>
      <c r="G95" s="36"/>
      <c r="H95" s="43"/>
      <c r="I95" s="18"/>
      <c r="J95" s="18"/>
      <c r="K95" s="43"/>
      <c r="L95" s="43"/>
      <c r="M95" s="43"/>
      <c r="N95" s="44"/>
      <c r="O95" s="44"/>
      <c r="P95" s="17"/>
      <c r="Q95" s="17"/>
      <c r="R95" s="17"/>
      <c r="S95" s="17"/>
      <c r="T95" s="17"/>
      <c r="U95" s="17"/>
      <c r="V95" s="17"/>
      <c r="W95" s="18"/>
      <c r="X95" s="44"/>
      <c r="Y95" s="44"/>
      <c r="Z95" s="44"/>
      <c r="AA95" s="44"/>
      <c r="AB95" s="44"/>
      <c r="AC95" s="44"/>
      <c r="AD95" s="44"/>
      <c r="AL95" s="130"/>
      <c r="AT95" s="29"/>
      <c r="AU95" s="29"/>
      <c r="AV95" s="29"/>
      <c r="AW95" s="29"/>
      <c r="AX95" s="17"/>
    </row>
    <row r="96" spans="1:50" ht="14">
      <c r="A96" s="42"/>
      <c r="G96" s="36"/>
      <c r="H96" s="43"/>
      <c r="I96" s="18"/>
      <c r="J96" s="18"/>
      <c r="K96" s="43"/>
      <c r="L96" s="43"/>
      <c r="M96" s="43"/>
      <c r="N96" s="44"/>
      <c r="O96" s="44"/>
      <c r="P96" s="17"/>
      <c r="Q96" s="17"/>
      <c r="R96" s="17"/>
      <c r="S96" s="17"/>
      <c r="T96" s="17"/>
      <c r="U96" s="17"/>
      <c r="V96" s="17"/>
      <c r="W96" s="18"/>
      <c r="X96" s="44"/>
      <c r="Y96" s="44"/>
      <c r="Z96" s="44"/>
      <c r="AA96" s="44"/>
      <c r="AB96" s="44"/>
      <c r="AC96" s="44"/>
      <c r="AD96" s="44"/>
      <c r="AL96" s="130"/>
      <c r="AT96" s="29"/>
      <c r="AU96" s="29"/>
      <c r="AV96" s="29"/>
      <c r="AW96" s="29"/>
      <c r="AX96" s="17"/>
    </row>
    <row r="97" spans="1:51" ht="14">
      <c r="A97" s="42"/>
      <c r="G97" s="36"/>
      <c r="H97" s="43"/>
      <c r="I97" s="18"/>
      <c r="J97" s="18"/>
      <c r="K97" s="43"/>
      <c r="L97" s="43"/>
      <c r="M97" s="43"/>
      <c r="N97" s="44"/>
      <c r="O97" s="44"/>
      <c r="P97" s="17"/>
      <c r="Q97" s="17"/>
      <c r="R97" s="17"/>
      <c r="S97" s="17"/>
      <c r="T97" s="17"/>
      <c r="U97" s="17"/>
      <c r="V97" s="17"/>
      <c r="W97" s="18"/>
      <c r="X97" s="44"/>
      <c r="Y97" s="44"/>
      <c r="Z97" s="44"/>
      <c r="AA97" s="44"/>
      <c r="AB97" s="44"/>
      <c r="AC97" s="44"/>
      <c r="AD97" s="44"/>
      <c r="AL97" s="130"/>
      <c r="AT97" s="29"/>
      <c r="AU97" s="29"/>
      <c r="AV97" s="29"/>
      <c r="AW97" s="29"/>
      <c r="AX97" s="17"/>
    </row>
    <row r="98" spans="1:51" ht="14">
      <c r="A98" s="42"/>
      <c r="G98" s="36"/>
      <c r="H98" s="43"/>
      <c r="I98" s="18"/>
      <c r="J98" s="18"/>
      <c r="K98" s="43"/>
      <c r="L98" s="43"/>
      <c r="M98" s="43"/>
      <c r="N98" s="44"/>
      <c r="O98" s="44"/>
      <c r="P98" s="17"/>
      <c r="Q98" s="17"/>
      <c r="R98" s="17"/>
      <c r="S98" s="17"/>
      <c r="T98" s="17"/>
      <c r="U98" s="17"/>
      <c r="V98" s="17"/>
      <c r="W98" s="18"/>
      <c r="X98" s="44"/>
      <c r="Y98" s="44"/>
      <c r="Z98" s="44"/>
      <c r="AA98" s="44"/>
      <c r="AB98" s="44"/>
      <c r="AC98" s="44"/>
      <c r="AD98" s="44"/>
      <c r="AL98" s="130"/>
      <c r="AT98" s="29"/>
      <c r="AU98" s="29"/>
      <c r="AV98" s="29"/>
      <c r="AW98" s="29"/>
      <c r="AX98" s="17"/>
    </row>
    <row r="99" spans="1:51" ht="14">
      <c r="A99" s="42"/>
      <c r="G99" s="36"/>
      <c r="H99" s="43"/>
      <c r="I99" s="18"/>
      <c r="J99" s="18"/>
      <c r="K99" s="43"/>
      <c r="L99" s="43"/>
      <c r="M99" s="43"/>
      <c r="N99" s="44"/>
      <c r="O99" s="44"/>
      <c r="P99" s="17"/>
      <c r="Q99" s="17"/>
      <c r="R99" s="17"/>
      <c r="S99" s="17"/>
      <c r="T99" s="17"/>
      <c r="U99" s="17"/>
      <c r="V99" s="17"/>
      <c r="W99" s="18"/>
      <c r="X99" s="44"/>
      <c r="Y99" s="44"/>
      <c r="Z99" s="44"/>
      <c r="AA99" s="44"/>
      <c r="AB99" s="44"/>
      <c r="AC99" s="44"/>
      <c r="AD99" s="44"/>
      <c r="AL99" s="130"/>
      <c r="AT99" s="29"/>
      <c r="AU99" s="29"/>
      <c r="AV99" s="29"/>
      <c r="AW99" s="29"/>
      <c r="AX99" s="17"/>
    </row>
    <row r="100" spans="1:51" ht="14">
      <c r="A100" s="42"/>
      <c r="G100" s="36"/>
      <c r="H100" s="43"/>
      <c r="I100" s="18"/>
      <c r="J100" s="18"/>
      <c r="K100" s="43"/>
      <c r="L100" s="43"/>
      <c r="M100" s="43"/>
      <c r="N100" s="44"/>
      <c r="O100" s="44"/>
      <c r="P100" s="17"/>
      <c r="Q100" s="17"/>
      <c r="R100" s="17"/>
      <c r="S100" s="17"/>
      <c r="T100" s="17"/>
      <c r="U100" s="17"/>
      <c r="V100" s="17"/>
      <c r="W100" s="18"/>
      <c r="X100" s="44"/>
      <c r="Y100" s="44"/>
      <c r="Z100" s="44"/>
      <c r="AA100" s="44"/>
      <c r="AB100" s="44"/>
      <c r="AC100" s="44"/>
      <c r="AD100" s="44"/>
      <c r="AL100" s="130"/>
      <c r="AT100" s="29"/>
      <c r="AU100" s="29"/>
      <c r="AV100" s="29"/>
      <c r="AW100" s="29"/>
      <c r="AX100" s="17"/>
    </row>
    <row r="101" spans="1:51" ht="14">
      <c r="A101" s="42"/>
      <c r="G101" s="36"/>
      <c r="H101" s="43"/>
      <c r="I101" s="18"/>
      <c r="J101" s="18"/>
      <c r="K101" s="43"/>
      <c r="L101" s="43"/>
      <c r="M101" s="43"/>
      <c r="N101" s="44"/>
      <c r="O101" s="44"/>
      <c r="P101" s="17"/>
      <c r="Q101" s="17"/>
      <c r="R101" s="17"/>
      <c r="S101" s="17"/>
      <c r="T101" s="17"/>
      <c r="U101" s="17"/>
      <c r="V101" s="17"/>
      <c r="W101" s="18"/>
      <c r="X101" s="44"/>
      <c r="Y101" s="44"/>
      <c r="Z101" s="44"/>
      <c r="AA101" s="44"/>
      <c r="AB101" s="44"/>
      <c r="AC101" s="44"/>
      <c r="AD101" s="44"/>
      <c r="AL101" s="130"/>
      <c r="AT101" s="29"/>
      <c r="AU101" s="29"/>
      <c r="AV101" s="29"/>
      <c r="AW101" s="29"/>
      <c r="AX101" s="17"/>
    </row>
    <row r="102" spans="1:51" ht="14">
      <c r="A102" s="42"/>
      <c r="G102" s="36"/>
      <c r="H102" s="43"/>
      <c r="I102" s="18"/>
      <c r="J102" s="18"/>
      <c r="K102" s="43"/>
      <c r="L102" s="43"/>
      <c r="M102" s="43"/>
      <c r="N102" s="44"/>
      <c r="O102" s="44"/>
      <c r="P102" s="17"/>
      <c r="Q102" s="17"/>
      <c r="R102" s="17"/>
      <c r="S102" s="17"/>
      <c r="T102" s="17"/>
      <c r="U102" s="17"/>
      <c r="V102" s="17"/>
      <c r="W102" s="18"/>
      <c r="X102" s="44"/>
      <c r="Y102" s="44"/>
      <c r="Z102" s="44"/>
      <c r="AA102" s="44"/>
      <c r="AB102" s="44"/>
      <c r="AC102" s="44"/>
      <c r="AD102" s="44"/>
      <c r="AL102" s="130"/>
      <c r="AT102" s="29"/>
      <c r="AU102" s="29"/>
      <c r="AV102" s="29"/>
      <c r="AW102" s="29"/>
      <c r="AX102" s="17"/>
    </row>
    <row r="103" spans="1:51" ht="14">
      <c r="A103" s="42"/>
      <c r="G103" s="43"/>
      <c r="H103" s="43"/>
      <c r="I103" s="44"/>
      <c r="J103" s="44"/>
      <c r="K103" s="43"/>
      <c r="L103" s="43"/>
      <c r="M103" s="43"/>
      <c r="N103" s="44"/>
      <c r="O103" s="44"/>
      <c r="P103" s="17"/>
      <c r="Q103" s="17"/>
      <c r="R103" s="17"/>
      <c r="S103" s="17"/>
      <c r="T103" s="17"/>
      <c r="U103" s="17"/>
      <c r="V103" s="17"/>
      <c r="W103" s="44"/>
      <c r="X103" s="44"/>
      <c r="Y103" s="44"/>
      <c r="Z103" s="44"/>
      <c r="AA103" s="44"/>
      <c r="AB103" s="44"/>
      <c r="AC103" s="44"/>
      <c r="AD103" s="44"/>
      <c r="AL103" s="130"/>
      <c r="AT103" s="29"/>
      <c r="AU103" s="29"/>
      <c r="AV103" s="29"/>
      <c r="AW103" s="29"/>
      <c r="AX103" s="17"/>
    </row>
    <row r="104" spans="1:51" ht="14">
      <c r="A104" s="42"/>
      <c r="G104" s="43"/>
      <c r="H104" s="43"/>
      <c r="I104" s="44"/>
      <c r="J104" s="44"/>
      <c r="K104" s="43"/>
      <c r="L104" s="43"/>
      <c r="M104" s="43"/>
      <c r="N104" s="44"/>
      <c r="O104" s="44"/>
      <c r="P104" s="17"/>
      <c r="Q104" s="17"/>
      <c r="R104" s="17"/>
      <c r="S104" s="17"/>
      <c r="T104" s="17"/>
      <c r="U104" s="17"/>
      <c r="V104" s="17"/>
      <c r="W104" s="44"/>
      <c r="X104" s="44"/>
      <c r="Y104" s="44"/>
      <c r="Z104" s="44"/>
      <c r="AA104" s="44"/>
      <c r="AB104" s="44"/>
      <c r="AC104" s="44"/>
      <c r="AD104" s="44"/>
      <c r="AL104" s="130"/>
      <c r="AT104" s="29"/>
      <c r="AU104" s="29"/>
      <c r="AV104" s="29"/>
      <c r="AW104" s="29"/>
      <c r="AX104" s="17"/>
    </row>
    <row r="105" spans="1:51" ht="14">
      <c r="A105" s="42"/>
      <c r="G105" s="43"/>
      <c r="H105" s="43"/>
      <c r="I105" s="44"/>
      <c r="J105" s="44"/>
      <c r="K105" s="43"/>
      <c r="L105" s="43"/>
      <c r="M105" s="43"/>
      <c r="N105" s="44"/>
      <c r="O105" s="44"/>
      <c r="P105" s="17"/>
      <c r="Q105" s="17"/>
      <c r="R105" s="17"/>
      <c r="S105" s="17"/>
      <c r="T105" s="17"/>
      <c r="U105" s="17"/>
      <c r="V105" s="17"/>
      <c r="W105" s="44"/>
      <c r="X105" s="44"/>
      <c r="Y105" s="44"/>
      <c r="Z105" s="44"/>
      <c r="AA105" s="44"/>
      <c r="AB105" s="44"/>
      <c r="AC105" s="44"/>
      <c r="AD105" s="44"/>
      <c r="AL105" s="130"/>
      <c r="AT105" s="29"/>
      <c r="AU105" s="29"/>
      <c r="AV105" s="29"/>
      <c r="AW105" s="29"/>
      <c r="AX105" s="17"/>
    </row>
    <row r="106" spans="1:51" ht="14">
      <c r="A106" s="42"/>
      <c r="G106" s="43"/>
      <c r="H106" s="43"/>
      <c r="I106" s="44"/>
      <c r="J106" s="44"/>
      <c r="K106" s="43"/>
      <c r="L106" s="43"/>
      <c r="M106" s="43"/>
      <c r="N106" s="44"/>
      <c r="O106" s="44"/>
      <c r="P106" s="17"/>
      <c r="Q106" s="17"/>
      <c r="R106" s="17"/>
      <c r="S106" s="17"/>
      <c r="T106" s="17"/>
      <c r="U106" s="17"/>
      <c r="V106" s="17"/>
      <c r="W106" s="44"/>
      <c r="X106" s="44"/>
      <c r="Y106" s="44"/>
      <c r="Z106" s="44"/>
      <c r="AA106" s="44"/>
      <c r="AB106" s="44"/>
      <c r="AC106" s="44"/>
      <c r="AD106" s="44"/>
      <c r="AL106" s="130"/>
      <c r="AT106" s="29"/>
      <c r="AU106" s="29"/>
      <c r="AV106" s="29"/>
      <c r="AW106" s="29"/>
      <c r="AX106" s="17"/>
    </row>
    <row r="107" spans="1:51" ht="14">
      <c r="A107" s="42"/>
      <c r="G107" s="43"/>
      <c r="H107" s="43"/>
      <c r="I107" s="44"/>
      <c r="J107" s="44"/>
      <c r="K107" s="43"/>
      <c r="L107" s="43"/>
      <c r="M107" s="43"/>
      <c r="N107" s="44"/>
      <c r="O107" s="44"/>
      <c r="P107" s="17"/>
      <c r="Q107" s="17"/>
      <c r="R107" s="17"/>
      <c r="S107" s="17"/>
      <c r="T107" s="17"/>
      <c r="U107" s="17"/>
      <c r="V107" s="17"/>
      <c r="W107" s="44"/>
      <c r="X107" s="44"/>
      <c r="Y107" s="44"/>
      <c r="Z107" s="44"/>
      <c r="AA107" s="44"/>
      <c r="AB107" s="44"/>
      <c r="AC107" s="44"/>
      <c r="AD107" s="44"/>
      <c r="AL107" s="130"/>
      <c r="AT107" s="29"/>
      <c r="AU107" s="29"/>
      <c r="AV107" s="29"/>
      <c r="AW107" s="29"/>
      <c r="AX107" s="17"/>
    </row>
    <row r="108" spans="1:51" ht="14">
      <c r="A108" s="42"/>
      <c r="G108" s="43"/>
      <c r="H108" s="43"/>
      <c r="I108" s="44"/>
      <c r="J108" s="44"/>
      <c r="K108" s="43"/>
      <c r="L108" s="43"/>
      <c r="M108" s="43"/>
      <c r="N108" s="44"/>
      <c r="O108" s="44"/>
      <c r="P108" s="17"/>
      <c r="Q108" s="17"/>
      <c r="R108" s="17"/>
      <c r="S108" s="17"/>
      <c r="T108" s="17"/>
      <c r="U108" s="17"/>
      <c r="V108" s="17"/>
      <c r="W108" s="44"/>
      <c r="X108" s="44"/>
      <c r="Y108" s="44"/>
      <c r="Z108" s="44"/>
      <c r="AA108" s="44"/>
      <c r="AB108" s="44"/>
      <c r="AC108" s="44"/>
      <c r="AD108" s="44"/>
      <c r="AL108" s="130"/>
      <c r="AT108" s="29"/>
      <c r="AU108" s="29"/>
      <c r="AV108" s="29"/>
      <c r="AW108" s="29"/>
      <c r="AX108" s="17"/>
    </row>
    <row r="109" spans="1:51" ht="14">
      <c r="A109" s="42"/>
      <c r="G109" s="43"/>
      <c r="H109" s="43"/>
      <c r="I109" s="44"/>
      <c r="J109" s="44"/>
      <c r="K109" s="43"/>
      <c r="L109" s="43"/>
      <c r="M109" s="43"/>
      <c r="N109" s="44"/>
      <c r="O109" s="44"/>
      <c r="P109" s="45"/>
      <c r="Q109" s="45"/>
      <c r="R109" s="45"/>
      <c r="S109" s="45"/>
      <c r="T109" s="45"/>
      <c r="U109" s="45"/>
      <c r="V109" s="45"/>
      <c r="W109" s="44"/>
      <c r="X109" s="44"/>
      <c r="Y109" s="44"/>
      <c r="Z109" s="44"/>
      <c r="AA109" s="44"/>
      <c r="AB109" s="44"/>
      <c r="AC109" s="44"/>
      <c r="AD109" s="44"/>
      <c r="AK109" s="23"/>
      <c r="AL109" s="131"/>
      <c r="AT109" s="9"/>
      <c r="AU109" s="46"/>
      <c r="AV109" s="46"/>
      <c r="AW109" s="46"/>
      <c r="AX109" s="17"/>
    </row>
    <row r="110" spans="1:51">
      <c r="A110" s="42"/>
      <c r="G110" s="43"/>
      <c r="H110" s="43"/>
      <c r="I110" s="44"/>
      <c r="J110" s="44"/>
      <c r="K110" s="43"/>
      <c r="L110" s="43"/>
      <c r="M110" s="43"/>
      <c r="N110" s="44"/>
      <c r="O110" s="44"/>
      <c r="P110" s="45"/>
      <c r="Q110" s="45"/>
      <c r="R110" s="45"/>
      <c r="S110" s="45"/>
      <c r="T110" s="45"/>
      <c r="U110" s="45"/>
      <c r="V110" s="45"/>
      <c r="W110" s="44"/>
      <c r="X110" s="44"/>
      <c r="Y110" s="44"/>
      <c r="Z110" s="44"/>
      <c r="AA110" s="44"/>
      <c r="AB110" s="44"/>
      <c r="AC110" s="44"/>
      <c r="AD110" s="44"/>
      <c r="AK110" s="23"/>
      <c r="AL110" s="131"/>
      <c r="AT110" s="9"/>
      <c r="AU110" s="46"/>
      <c r="AV110" s="46"/>
      <c r="AW110" s="46"/>
      <c r="AX110" s="45"/>
      <c r="AY110" s="22"/>
    </row>
    <row r="111" spans="1:51">
      <c r="A111" s="42"/>
      <c r="G111" s="43"/>
      <c r="H111" s="43"/>
      <c r="I111" s="44"/>
      <c r="J111" s="44"/>
      <c r="K111" s="43"/>
      <c r="L111" s="43"/>
      <c r="M111" s="43"/>
      <c r="N111" s="44"/>
      <c r="O111" s="44"/>
      <c r="P111" s="6"/>
      <c r="Q111" s="6"/>
      <c r="R111" s="6"/>
      <c r="S111" s="6"/>
      <c r="T111" s="6"/>
      <c r="U111" s="6"/>
      <c r="V111" s="6"/>
      <c r="W111" s="44"/>
      <c r="X111" s="44"/>
      <c r="Y111" s="44"/>
      <c r="Z111" s="44"/>
      <c r="AA111" s="44"/>
      <c r="AB111" s="44"/>
      <c r="AC111" s="44"/>
      <c r="AD111" s="44"/>
      <c r="AK111" s="128"/>
      <c r="AL111" s="128"/>
      <c r="AM111" s="128"/>
      <c r="AT111" s="9"/>
      <c r="AX111" s="45"/>
      <c r="AY111" s="22"/>
    </row>
    <row r="112" spans="1:51">
      <c r="A112" s="20"/>
      <c r="B112" s="41"/>
      <c r="C112" s="41"/>
      <c r="D112" s="41"/>
      <c r="E112" s="41"/>
      <c r="F112" s="41"/>
      <c r="G112" s="47"/>
      <c r="H112" s="47"/>
      <c r="I112" s="48"/>
      <c r="J112" s="48"/>
      <c r="K112" s="47"/>
      <c r="L112" s="47"/>
      <c r="M112" s="47"/>
      <c r="N112" s="48"/>
      <c r="O112" s="48"/>
      <c r="P112" s="41"/>
      <c r="Q112" s="41"/>
      <c r="R112" s="41"/>
      <c r="S112" s="41"/>
      <c r="T112" s="41"/>
      <c r="U112" s="41"/>
      <c r="V112" s="41"/>
      <c r="W112" s="48"/>
      <c r="X112" s="48"/>
      <c r="Y112" s="48"/>
      <c r="Z112" s="48"/>
      <c r="AA112" s="48"/>
      <c r="AB112" s="48"/>
      <c r="AC112" s="48"/>
      <c r="AD112" s="48"/>
      <c r="AE112" s="20"/>
      <c r="AF112" s="20"/>
      <c r="AG112" s="20"/>
      <c r="AH112" s="20"/>
      <c r="AI112" s="20"/>
      <c r="AJ112" s="20"/>
      <c r="AK112" s="130"/>
      <c r="AL112" s="130"/>
      <c r="AM112" s="130"/>
      <c r="AN112" s="23"/>
      <c r="AO112" s="23"/>
      <c r="AP112" s="23"/>
      <c r="AQ112" s="23"/>
      <c r="AR112" s="23"/>
      <c r="AS112" s="20"/>
      <c r="AT112" s="29"/>
      <c r="AU112" s="29"/>
      <c r="AV112" s="29"/>
      <c r="AW112" s="29"/>
      <c r="AX112" s="6"/>
      <c r="AY112" s="6"/>
    </row>
    <row r="113" spans="1:51" s="20" customFormat="1">
      <c r="B113" s="41"/>
      <c r="C113" s="41"/>
      <c r="D113" s="41"/>
      <c r="E113" s="41"/>
      <c r="F113" s="41"/>
      <c r="G113" s="47"/>
      <c r="H113" s="47"/>
      <c r="I113" s="48"/>
      <c r="J113" s="48"/>
      <c r="K113" s="47"/>
      <c r="L113" s="47"/>
      <c r="M113" s="47"/>
      <c r="N113" s="48"/>
      <c r="O113" s="48"/>
      <c r="P113" s="41"/>
      <c r="Q113" s="41"/>
      <c r="R113" s="41"/>
      <c r="S113" s="41"/>
      <c r="T113" s="41"/>
      <c r="U113" s="41"/>
      <c r="V113" s="41"/>
      <c r="W113" s="48"/>
      <c r="X113" s="48"/>
      <c r="Y113" s="48"/>
      <c r="Z113" s="48"/>
      <c r="AA113" s="48"/>
      <c r="AB113" s="48"/>
      <c r="AC113" s="48"/>
      <c r="AD113" s="48"/>
      <c r="AK113" s="130"/>
      <c r="AL113" s="130"/>
      <c r="AM113" s="130"/>
      <c r="AN113" s="23"/>
      <c r="AO113" s="23"/>
      <c r="AP113" s="23"/>
      <c r="AQ113" s="23"/>
      <c r="AR113" s="23"/>
      <c r="AT113" s="29"/>
      <c r="AU113" s="29"/>
      <c r="AV113" s="29"/>
      <c r="AW113" s="29"/>
      <c r="AX113" s="41"/>
      <c r="AY113" s="41"/>
    </row>
    <row r="114" spans="1:51" s="20" customFormat="1">
      <c r="A114" s="7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/>
      <c r="AF114"/>
      <c r="AG114"/>
      <c r="AH114"/>
      <c r="AI114"/>
      <c r="AJ114"/>
      <c r="AK114" s="128"/>
      <c r="AL114" s="128"/>
      <c r="AM114" s="128"/>
      <c r="AN114" s="113"/>
      <c r="AO114" s="113"/>
      <c r="AP114" s="113"/>
      <c r="AQ114" s="113"/>
      <c r="AR114" s="113"/>
      <c r="AS114" s="7"/>
      <c r="AT114" s="9"/>
      <c r="AU114" s="9"/>
      <c r="AV114" s="9"/>
      <c r="AW114" s="9"/>
      <c r="AX114" s="41"/>
      <c r="AY114" s="41"/>
    </row>
    <row r="115" spans="1:51">
      <c r="P115" s="6"/>
      <c r="Q115" s="6"/>
      <c r="R115" s="6"/>
      <c r="S115" s="6"/>
      <c r="T115" s="6"/>
      <c r="U115" s="6"/>
      <c r="V115" s="6"/>
      <c r="AK115" s="128"/>
      <c r="AL115" s="128"/>
      <c r="AM115" s="128"/>
      <c r="AT115" s="9"/>
      <c r="AX115" s="6"/>
      <c r="AY115" s="6"/>
    </row>
    <row r="116" spans="1:51">
      <c r="AX116" s="6"/>
      <c r="AY116" s="6"/>
    </row>
  </sheetData>
  <mergeCells count="13">
    <mergeCell ref="AT1:AW1"/>
    <mergeCell ref="P2:V3"/>
    <mergeCell ref="N2:O3"/>
    <mergeCell ref="A56:Z56"/>
    <mergeCell ref="AT2:AU2"/>
    <mergeCell ref="AT3:AU3"/>
    <mergeCell ref="K2:M3"/>
    <mergeCell ref="B2:F2"/>
    <mergeCell ref="B3:F3"/>
    <mergeCell ref="AK2:AR2"/>
    <mergeCell ref="G2:J2"/>
    <mergeCell ref="G3:J3"/>
    <mergeCell ref="W2:AF3"/>
  </mergeCells>
  <phoneticPr fontId="16" type="noConversion"/>
  <pageMargins left="1.25" right="0.25" top="0.5" bottom="0.5" header="0.34" footer="0.25"/>
  <pageSetup scale="65" orientation="portrait"/>
  <headerFooter alignWithMargins="0">
    <oddFooter>&amp;L&amp;"Arial,Italic"Source: US Census Bureau, NH Office of Energy and Planning
Note: Due to staffing reductions in 2011, NH OEP was unable to update the housing estimates; therefore, there is no new dated since the 2009 estimates.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G54"/>
  <sheetViews>
    <sheetView workbookViewId="0">
      <pane ySplit="5" topLeftCell="A32" activePane="bottomLeft" state="frozenSplit"/>
      <selection activeCell="B7" sqref="B7"/>
      <selection pane="bottomLeft" activeCell="F22" sqref="F22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s="64" t="s">
        <v>109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B3" s="62"/>
      <c r="C3" s="238"/>
      <c r="D3" s="62"/>
      <c r="E3" s="60"/>
      <c r="F3" s="62"/>
      <c r="G3" s="60"/>
    </row>
    <row r="4" spans="1:7">
      <c r="A4" s="141"/>
      <c r="B4" s="878" t="s">
        <v>111</v>
      </c>
      <c r="C4" s="879"/>
      <c r="D4" s="878" t="s">
        <v>112</v>
      </c>
      <c r="E4" s="879"/>
      <c r="F4" s="878" t="s">
        <v>113</v>
      </c>
      <c r="G4" s="879"/>
    </row>
    <row r="5" spans="1:7" ht="42">
      <c r="A5" s="142" t="s">
        <v>114</v>
      </c>
      <c r="B5" s="61" t="s">
        <v>115</v>
      </c>
      <c r="C5" s="63" t="s">
        <v>116</v>
      </c>
      <c r="D5" s="61" t="s">
        <v>115</v>
      </c>
      <c r="E5" s="63" t="s">
        <v>116</v>
      </c>
      <c r="F5" s="61" t="s">
        <v>115</v>
      </c>
      <c r="G5" s="63" t="s">
        <v>116</v>
      </c>
    </row>
    <row r="6" spans="1:7">
      <c r="A6" s="2" t="s">
        <v>25</v>
      </c>
      <c r="B6" s="62">
        <v>303500</v>
      </c>
      <c r="C6" s="60">
        <v>33</v>
      </c>
      <c r="D6" s="62">
        <v>303500</v>
      </c>
      <c r="E6" s="60">
        <v>25</v>
      </c>
      <c r="F6" s="62">
        <v>302000</v>
      </c>
      <c r="G6" s="72">
        <v>8</v>
      </c>
    </row>
    <row r="7" spans="1:7">
      <c r="A7" s="1" t="s">
        <v>27</v>
      </c>
      <c r="B7" s="62">
        <v>262500</v>
      </c>
      <c r="C7" s="60">
        <v>142</v>
      </c>
      <c r="D7" s="62">
        <v>247000</v>
      </c>
      <c r="E7" s="60">
        <v>125</v>
      </c>
      <c r="F7" s="62">
        <v>305000</v>
      </c>
      <c r="G7" s="72">
        <v>17</v>
      </c>
    </row>
    <row r="8" spans="1:7">
      <c r="A8" s="1" t="s">
        <v>29</v>
      </c>
      <c r="B8" s="62">
        <v>375000</v>
      </c>
      <c r="C8" s="60">
        <v>35</v>
      </c>
      <c r="D8" s="62">
        <v>375000</v>
      </c>
      <c r="E8" s="60">
        <v>25</v>
      </c>
      <c r="F8" s="62">
        <v>365750</v>
      </c>
      <c r="G8" s="72">
        <v>10</v>
      </c>
    </row>
    <row r="9" spans="1:7">
      <c r="A9" s="1" t="s">
        <v>31</v>
      </c>
      <c r="B9" s="62">
        <v>284900</v>
      </c>
      <c r="C9" s="60">
        <v>140</v>
      </c>
      <c r="D9" s="62">
        <v>284900</v>
      </c>
      <c r="E9" s="60">
        <v>131</v>
      </c>
      <c r="F9" s="62">
        <v>304900</v>
      </c>
      <c r="G9" s="72">
        <v>9</v>
      </c>
    </row>
    <row r="10" spans="1:7">
      <c r="A10" s="1" t="s">
        <v>32</v>
      </c>
      <c r="B10" s="62">
        <v>380000</v>
      </c>
      <c r="C10" s="60">
        <v>34</v>
      </c>
      <c r="D10" s="62">
        <v>380000</v>
      </c>
      <c r="E10" s="60">
        <v>32</v>
      </c>
      <c r="F10" s="62">
        <v>285000</v>
      </c>
      <c r="G10" s="72">
        <v>2</v>
      </c>
    </row>
    <row r="11" spans="1:7">
      <c r="A11" s="1" t="s">
        <v>35</v>
      </c>
      <c r="B11" s="62">
        <v>300000</v>
      </c>
      <c r="C11" s="60">
        <v>11</v>
      </c>
      <c r="D11" s="62">
        <v>300000</v>
      </c>
      <c r="E11" s="60">
        <v>11</v>
      </c>
      <c r="F11" s="374" t="s">
        <v>117</v>
      </c>
      <c r="G11" s="237" t="s">
        <v>117</v>
      </c>
    </row>
    <row r="12" spans="1:7">
      <c r="A12" s="1" t="s">
        <v>41</v>
      </c>
      <c r="B12" s="62">
        <v>825000</v>
      </c>
      <c r="C12" s="60">
        <v>11</v>
      </c>
      <c r="D12" s="62">
        <v>825000</v>
      </c>
      <c r="E12" s="60">
        <v>11</v>
      </c>
      <c r="F12" s="374" t="s">
        <v>117</v>
      </c>
      <c r="G12" s="237" t="s">
        <v>117</v>
      </c>
    </row>
    <row r="13" spans="1:7">
      <c r="A13" s="1" t="s">
        <v>42</v>
      </c>
      <c r="B13" s="62">
        <v>395700</v>
      </c>
      <c r="C13" s="60">
        <v>10</v>
      </c>
      <c r="D13" s="62">
        <v>395700</v>
      </c>
      <c r="E13" s="60">
        <v>10</v>
      </c>
      <c r="F13" s="374" t="s">
        <v>117</v>
      </c>
      <c r="G13" s="237" t="s">
        <v>117</v>
      </c>
    </row>
    <row r="14" spans="1:7">
      <c r="A14" s="1" t="s">
        <v>43</v>
      </c>
      <c r="B14" s="62">
        <v>459000</v>
      </c>
      <c r="C14" s="60">
        <v>7</v>
      </c>
      <c r="D14" s="62">
        <v>459000</v>
      </c>
      <c r="E14" s="60">
        <v>7</v>
      </c>
      <c r="F14" s="374" t="s">
        <v>117</v>
      </c>
      <c r="G14" s="237" t="s">
        <v>117</v>
      </c>
    </row>
    <row r="15" spans="1:7">
      <c r="A15" s="1" t="s">
        <v>44</v>
      </c>
      <c r="B15" s="62">
        <v>205000</v>
      </c>
      <c r="C15" s="60">
        <v>68</v>
      </c>
      <c r="D15" s="62">
        <v>201000</v>
      </c>
      <c r="E15" s="60">
        <v>66</v>
      </c>
      <c r="F15" s="236">
        <v>250000</v>
      </c>
      <c r="G15" s="237">
        <v>2</v>
      </c>
    </row>
    <row r="16" spans="1:7">
      <c r="A16" s="1" t="s">
        <v>46</v>
      </c>
      <c r="B16" s="62">
        <v>506000</v>
      </c>
      <c r="C16" s="60">
        <v>39</v>
      </c>
      <c r="D16" s="62">
        <v>520000</v>
      </c>
      <c r="E16" s="60">
        <v>37</v>
      </c>
      <c r="F16" s="62">
        <v>369200</v>
      </c>
      <c r="G16" s="72">
        <v>2</v>
      </c>
    </row>
    <row r="17" spans="1:7">
      <c r="A17" s="1" t="s">
        <v>51</v>
      </c>
      <c r="B17" s="62">
        <v>319533</v>
      </c>
      <c r="C17" s="60">
        <v>201</v>
      </c>
      <c r="D17" s="62">
        <v>319900</v>
      </c>
      <c r="E17" s="60">
        <v>180</v>
      </c>
      <c r="F17" s="62">
        <v>289900</v>
      </c>
      <c r="G17" s="72">
        <v>21</v>
      </c>
    </row>
    <row r="18" spans="1:7">
      <c r="A18" s="1" t="s">
        <v>53</v>
      </c>
      <c r="B18" s="62">
        <v>555000</v>
      </c>
      <c r="C18" s="60">
        <v>53</v>
      </c>
      <c r="D18" s="62">
        <v>555000</v>
      </c>
      <c r="E18" s="60">
        <v>53</v>
      </c>
      <c r="F18" s="374" t="s">
        <v>117</v>
      </c>
      <c r="G18" s="237" t="s">
        <v>117</v>
      </c>
    </row>
    <row r="19" spans="1:7">
      <c r="A19" s="1" t="s">
        <v>56</v>
      </c>
      <c r="B19" s="62">
        <v>339480</v>
      </c>
      <c r="C19" s="60">
        <v>35</v>
      </c>
      <c r="D19" s="62">
        <v>253000</v>
      </c>
      <c r="E19" s="60">
        <v>19</v>
      </c>
      <c r="F19" s="62">
        <v>364775</v>
      </c>
      <c r="G19" s="72">
        <v>16</v>
      </c>
    </row>
    <row r="20" spans="1:7">
      <c r="A20" s="1" t="s">
        <v>57</v>
      </c>
      <c r="B20" s="62">
        <v>269000</v>
      </c>
      <c r="C20" s="60">
        <v>3</v>
      </c>
      <c r="D20" s="62">
        <v>200000</v>
      </c>
      <c r="E20" s="60">
        <v>2</v>
      </c>
      <c r="F20" s="62">
        <v>0</v>
      </c>
      <c r="G20" s="72">
        <v>1</v>
      </c>
    </row>
    <row r="21" spans="1:7">
      <c r="A21" s="1" t="s">
        <v>58</v>
      </c>
      <c r="B21" s="62">
        <v>300000</v>
      </c>
      <c r="C21" s="60">
        <v>96</v>
      </c>
      <c r="D21" s="62">
        <v>299900</v>
      </c>
      <c r="E21" s="60">
        <v>90</v>
      </c>
      <c r="F21" s="62">
        <v>342500</v>
      </c>
      <c r="G21" s="72">
        <v>6</v>
      </c>
    </row>
    <row r="22" spans="1:7">
      <c r="A22" s="54" t="s">
        <v>118</v>
      </c>
      <c r="B22" s="65">
        <f>(B6*C6+B7*C7+B8*C8+B9*C9+B10*C10+B11*C11+B12*C12+B13*C13+B14*C14+B15*C15+B16*C16+B17*C17+B18*C18+B19*C19+B20*C20+B21*C21)/C22</f>
        <v>328508.09694989107</v>
      </c>
      <c r="C22" s="134">
        <f>SUM(C6:C21)</f>
        <v>918</v>
      </c>
      <c r="D22" s="65">
        <f>(D6*E6+D7*E7+D8*E8+D9*E9+D10*E10+D11*E11+D12*E12+D13*E13+D14*E14+D15*E15+D16*E16+D17*E17+D18*E18+D19*E19+D20*E20+D21*E21)/E22</f>
        <v>325928.88349514565</v>
      </c>
      <c r="E22" s="134">
        <f>SUM(E6:E21)</f>
        <v>824</v>
      </c>
      <c r="F22" s="65">
        <f>(F6*G6+F7*G7+F8*G8+F9*G9+F15*G15+F16*G16+F17*G17+F19*G19+F20*G20+F21*G21)/G22</f>
        <v>310854.25531914894</v>
      </c>
      <c r="G22" s="135">
        <f>SUM(G6:G21)</f>
        <v>94</v>
      </c>
    </row>
    <row r="23" spans="1:7">
      <c r="A23" s="1" t="s">
        <v>16</v>
      </c>
      <c r="B23" s="62">
        <v>250000</v>
      </c>
      <c r="C23" s="60">
        <v>74</v>
      </c>
      <c r="D23" s="62">
        <v>249900</v>
      </c>
      <c r="E23" s="60">
        <v>70</v>
      </c>
      <c r="F23" s="62">
        <v>255000</v>
      </c>
      <c r="G23" s="72">
        <v>4</v>
      </c>
    </row>
    <row r="24" spans="1:7">
      <c r="A24" s="1" t="s">
        <v>18</v>
      </c>
      <c r="B24" s="62">
        <v>288000</v>
      </c>
      <c r="C24" s="60">
        <v>30</v>
      </c>
      <c r="D24" s="62">
        <v>262000</v>
      </c>
      <c r="E24" s="60">
        <v>24</v>
      </c>
      <c r="F24" s="62">
        <v>395000</v>
      </c>
      <c r="G24" s="72">
        <v>6</v>
      </c>
    </row>
    <row r="25" spans="1:7">
      <c r="A25" s="1" t="s">
        <v>19</v>
      </c>
      <c r="B25" s="62">
        <v>299730</v>
      </c>
      <c r="C25" s="60">
        <v>39</v>
      </c>
      <c r="D25" s="62">
        <v>299900</v>
      </c>
      <c r="E25" s="60">
        <v>29</v>
      </c>
      <c r="F25" s="62">
        <v>269900</v>
      </c>
      <c r="G25" s="72">
        <v>10</v>
      </c>
    </row>
    <row r="26" spans="1:7">
      <c r="A26" s="1" t="s">
        <v>20</v>
      </c>
      <c r="B26" s="62">
        <v>246000</v>
      </c>
      <c r="C26" s="60">
        <v>31</v>
      </c>
      <c r="D26" s="62">
        <v>238500</v>
      </c>
      <c r="E26" s="60">
        <v>30</v>
      </c>
      <c r="F26" s="62">
        <v>0</v>
      </c>
      <c r="G26" s="72">
        <v>1</v>
      </c>
    </row>
    <row r="27" spans="1:7">
      <c r="A27" s="1" t="s">
        <v>21</v>
      </c>
      <c r="B27" s="62">
        <v>279900</v>
      </c>
      <c r="C27" s="60">
        <v>36</v>
      </c>
      <c r="D27" s="62">
        <v>290000</v>
      </c>
      <c r="E27" s="60">
        <v>31</v>
      </c>
      <c r="F27" s="62">
        <v>255400</v>
      </c>
      <c r="G27" s="72">
        <v>5</v>
      </c>
    </row>
    <row r="28" spans="1:7">
      <c r="A28" s="1" t="s">
        <v>22</v>
      </c>
      <c r="B28" s="62">
        <v>230000</v>
      </c>
      <c r="C28" s="60">
        <v>38</v>
      </c>
      <c r="D28" s="62">
        <v>209000</v>
      </c>
      <c r="E28" s="60">
        <v>31</v>
      </c>
      <c r="F28" s="62">
        <v>270900</v>
      </c>
      <c r="G28" s="72">
        <v>7</v>
      </c>
    </row>
    <row r="29" spans="1:7">
      <c r="A29" s="1" t="s">
        <v>23</v>
      </c>
      <c r="B29" s="62">
        <v>235000</v>
      </c>
      <c r="C29" s="60">
        <v>42</v>
      </c>
      <c r="D29" s="62">
        <v>324900</v>
      </c>
      <c r="E29" s="60">
        <v>35</v>
      </c>
      <c r="F29" s="62">
        <v>275000</v>
      </c>
      <c r="G29" s="72">
        <v>7</v>
      </c>
    </row>
    <row r="30" spans="1:7">
      <c r="A30" s="1" t="s">
        <v>26</v>
      </c>
      <c r="B30" s="62">
        <v>245200</v>
      </c>
      <c r="C30" s="60">
        <v>60</v>
      </c>
      <c r="D30" s="62">
        <v>195000</v>
      </c>
      <c r="E30" s="60">
        <v>32</v>
      </c>
      <c r="F30" s="62">
        <v>248900</v>
      </c>
      <c r="G30" s="72">
        <v>28</v>
      </c>
    </row>
    <row r="31" spans="1:7">
      <c r="A31" s="1" t="s">
        <v>28</v>
      </c>
      <c r="B31" s="62">
        <v>230000</v>
      </c>
      <c r="C31" s="60">
        <v>45</v>
      </c>
      <c r="D31" s="62">
        <v>225000</v>
      </c>
      <c r="E31" s="60">
        <v>37</v>
      </c>
      <c r="F31" s="62">
        <v>259933</v>
      </c>
      <c r="G31" s="72">
        <v>8</v>
      </c>
    </row>
    <row r="32" spans="1:7">
      <c r="A32" s="1" t="s">
        <v>30</v>
      </c>
      <c r="B32" s="62">
        <v>260000</v>
      </c>
      <c r="C32" s="60">
        <v>67</v>
      </c>
      <c r="D32" s="62">
        <v>257500</v>
      </c>
      <c r="E32" s="60">
        <v>57</v>
      </c>
      <c r="F32" s="62">
        <v>289559</v>
      </c>
      <c r="G32" s="72">
        <v>10</v>
      </c>
    </row>
    <row r="33" spans="1:7">
      <c r="A33" s="1" t="s">
        <v>36</v>
      </c>
      <c r="B33" s="62">
        <v>230000</v>
      </c>
      <c r="C33" s="60">
        <v>43</v>
      </c>
      <c r="D33" s="62">
        <v>220000</v>
      </c>
      <c r="E33" s="60">
        <v>39</v>
      </c>
      <c r="F33" s="62">
        <v>289900</v>
      </c>
      <c r="G33" s="72">
        <v>4</v>
      </c>
    </row>
    <row r="34" spans="1:7">
      <c r="A34" s="1" t="s">
        <v>45</v>
      </c>
      <c r="B34" s="62">
        <v>230000</v>
      </c>
      <c r="C34" s="60">
        <v>33</v>
      </c>
      <c r="D34" s="62">
        <v>220000</v>
      </c>
      <c r="E34" s="60">
        <v>29</v>
      </c>
      <c r="F34" s="62">
        <v>315000</v>
      </c>
      <c r="G34" s="72">
        <v>4</v>
      </c>
    </row>
    <row r="35" spans="1:7">
      <c r="A35" s="1" t="s">
        <v>47</v>
      </c>
      <c r="B35" s="62">
        <v>210000</v>
      </c>
      <c r="C35" s="60">
        <v>41</v>
      </c>
      <c r="D35" s="62">
        <v>205000</v>
      </c>
      <c r="E35" s="60">
        <v>37</v>
      </c>
      <c r="F35" s="62">
        <v>216900</v>
      </c>
      <c r="G35" s="72">
        <v>4</v>
      </c>
    </row>
    <row r="36" spans="1:7">
      <c r="A36" s="1" t="s">
        <v>48</v>
      </c>
      <c r="B36" s="62">
        <v>240000</v>
      </c>
      <c r="C36" s="60">
        <v>59</v>
      </c>
      <c r="D36" s="62">
        <v>210000</v>
      </c>
      <c r="E36" s="60">
        <v>49</v>
      </c>
      <c r="F36" s="62">
        <v>263400</v>
      </c>
      <c r="G36" s="72">
        <v>10</v>
      </c>
    </row>
    <row r="37" spans="1:7">
      <c r="A37" s="1" t="s">
        <v>50</v>
      </c>
      <c r="B37" s="62">
        <v>188000</v>
      </c>
      <c r="C37" s="60">
        <v>39</v>
      </c>
      <c r="D37" s="62">
        <v>188000</v>
      </c>
      <c r="E37" s="60">
        <v>39</v>
      </c>
      <c r="F37" s="374" t="s">
        <v>117</v>
      </c>
      <c r="G37" s="237" t="s">
        <v>117</v>
      </c>
    </row>
    <row r="38" spans="1:7">
      <c r="A38" s="1" t="s">
        <v>52</v>
      </c>
      <c r="B38" s="62">
        <v>200000</v>
      </c>
      <c r="C38" s="60">
        <v>118</v>
      </c>
      <c r="D38" s="62">
        <v>192500</v>
      </c>
      <c r="E38" s="60">
        <v>99</v>
      </c>
      <c r="F38" s="62">
        <v>249000</v>
      </c>
      <c r="G38" s="72">
        <v>19</v>
      </c>
    </row>
    <row r="39" spans="1:7">
      <c r="A39" s="1" t="s">
        <v>55</v>
      </c>
      <c r="B39" s="62">
        <v>233500</v>
      </c>
      <c r="C39" s="60">
        <v>80</v>
      </c>
      <c r="D39" s="62">
        <v>218900</v>
      </c>
      <c r="E39" s="60">
        <v>52</v>
      </c>
      <c r="F39" s="62">
        <v>265000</v>
      </c>
      <c r="G39" s="72">
        <v>28</v>
      </c>
    </row>
    <row r="40" spans="1:7">
      <c r="A40" s="54" t="s">
        <v>119</v>
      </c>
      <c r="B40" s="65">
        <f>(B23*C23+B24*C24+B25*C25+B26*C26+B27*C27+B28*C28+B29*C29+B30*C30+B31*C31+B32*C32+B33*C33+B34*C34+B35*C35+B36*C36+B37*C37+B38*C38+B39*C39)/C40</f>
        <v>237126.70857142858</v>
      </c>
      <c r="C40" s="66">
        <f>SUM(C23:C39)</f>
        <v>875</v>
      </c>
      <c r="D40" s="65">
        <f>(D23*E23+D24*E24+D25*E25+D26*E26+D27*E27+D28*E28+D29*E29+D30*E30+D31*E31+D32*E32+D33*E33+D34*E34+D35*E35+D36*E36+D37*E37+D38*E38+D39*E39)/E40</f>
        <v>231004.72222222222</v>
      </c>
      <c r="E40" s="66">
        <f>SUM(E23:E39)</f>
        <v>720</v>
      </c>
      <c r="F40" s="65">
        <f>(F23*G23+F24*G24+F25*G25+F26*G26+F27*G27+F28*G28+F29*G29+F30*G30+F31*G31+F32*G32+F33*G33+F34*G34+F35*G35+F36*G36+F38*G38+F39*G39)/G40</f>
        <v>265830.67096774193</v>
      </c>
      <c r="G40" s="67">
        <f>SUM(G23:G39)</f>
        <v>155</v>
      </c>
    </row>
    <row r="41" spans="1:7">
      <c r="A41" s="1" t="s">
        <v>24</v>
      </c>
      <c r="B41" s="62">
        <v>190000</v>
      </c>
      <c r="C41" s="60">
        <v>255</v>
      </c>
      <c r="D41" s="62">
        <v>189900</v>
      </c>
      <c r="E41" s="60">
        <v>240</v>
      </c>
      <c r="F41" s="62">
        <v>239900</v>
      </c>
      <c r="G41" s="72">
        <v>15</v>
      </c>
    </row>
    <row r="42" spans="1:7">
      <c r="A42" s="1" t="s">
        <v>33</v>
      </c>
      <c r="B42" s="62">
        <v>245000</v>
      </c>
      <c r="C42" s="60">
        <v>205</v>
      </c>
      <c r="D42" s="62">
        <v>235700</v>
      </c>
      <c r="E42" s="60">
        <v>175</v>
      </c>
      <c r="F42" s="62">
        <v>300933</v>
      </c>
      <c r="G42" s="72">
        <v>30</v>
      </c>
    </row>
    <row r="43" spans="1:7">
      <c r="A43" s="1" t="s">
        <v>37</v>
      </c>
      <c r="B43" s="62">
        <v>255000</v>
      </c>
      <c r="C43" s="60">
        <v>67</v>
      </c>
      <c r="D43" s="62">
        <v>253500</v>
      </c>
      <c r="E43" s="60">
        <v>55</v>
      </c>
      <c r="F43" s="62">
        <v>289075</v>
      </c>
      <c r="G43" s="72">
        <v>12</v>
      </c>
    </row>
    <row r="44" spans="1:7">
      <c r="A44" s="1" t="s">
        <v>38</v>
      </c>
      <c r="B44" s="62">
        <v>238000</v>
      </c>
      <c r="C44" s="60">
        <v>187</v>
      </c>
      <c r="D44" s="62">
        <v>220000</v>
      </c>
      <c r="E44" s="60">
        <v>170</v>
      </c>
      <c r="F44" s="62">
        <v>359900</v>
      </c>
      <c r="G44" s="72">
        <v>17</v>
      </c>
    </row>
    <row r="45" spans="1:7">
      <c r="A45" s="1" t="s">
        <v>39</v>
      </c>
      <c r="B45" s="62">
        <v>220000</v>
      </c>
      <c r="C45" s="60">
        <v>268</v>
      </c>
      <c r="D45" s="62">
        <v>219000</v>
      </c>
      <c r="E45" s="60">
        <v>259</v>
      </c>
      <c r="F45" s="62">
        <v>282533</v>
      </c>
      <c r="G45" s="72">
        <v>9</v>
      </c>
    </row>
    <row r="46" spans="1:7">
      <c r="A46" s="1" t="s">
        <v>40</v>
      </c>
      <c r="B46" s="62">
        <v>219900</v>
      </c>
      <c r="C46" s="60">
        <v>617</v>
      </c>
      <c r="D46" s="62">
        <v>210000</v>
      </c>
      <c r="E46" s="60">
        <v>572</v>
      </c>
      <c r="F46" s="62">
        <v>320000</v>
      </c>
      <c r="G46" s="72">
        <v>45</v>
      </c>
    </row>
    <row r="47" spans="1:7">
      <c r="A47" s="1" t="s">
        <v>49</v>
      </c>
      <c r="B47" s="62">
        <v>265000</v>
      </c>
      <c r="C47" s="60">
        <v>94</v>
      </c>
      <c r="D47" s="62">
        <v>273000</v>
      </c>
      <c r="E47" s="60">
        <v>63</v>
      </c>
      <c r="F47" s="62">
        <v>259900</v>
      </c>
      <c r="G47" s="72">
        <v>31</v>
      </c>
    </row>
    <row r="48" spans="1:7">
      <c r="A48" s="1" t="s">
        <v>54</v>
      </c>
      <c r="B48" s="62">
        <v>250000</v>
      </c>
      <c r="C48" s="60">
        <v>175</v>
      </c>
      <c r="D48" s="62">
        <v>249900</v>
      </c>
      <c r="E48" s="60">
        <v>164</v>
      </c>
      <c r="F48" s="62">
        <v>320000</v>
      </c>
      <c r="G48" s="72">
        <v>11</v>
      </c>
    </row>
    <row r="49" spans="1:7">
      <c r="A49" s="1" t="s">
        <v>59</v>
      </c>
      <c r="B49" s="62">
        <v>382000</v>
      </c>
      <c r="C49" s="60">
        <v>179</v>
      </c>
      <c r="D49" s="62">
        <v>371933</v>
      </c>
      <c r="E49" s="60">
        <v>142</v>
      </c>
      <c r="F49" s="62">
        <v>393485</v>
      </c>
      <c r="G49" s="72">
        <v>37</v>
      </c>
    </row>
    <row r="50" spans="1:7">
      <c r="A50" s="54" t="s">
        <v>120</v>
      </c>
      <c r="B50" s="65">
        <f>(B41*C41+B42*C42+B43*C43+B44*C44+B45*C45+B46*C46+B47*C47+B48*C48+B49*C49)/C50</f>
        <v>240323.54665363947</v>
      </c>
      <c r="C50" s="66">
        <f>SUM(C41:C49)</f>
        <v>2047</v>
      </c>
      <c r="D50" s="65">
        <f>(D41*E41+D42*E42+D43*E43+D44*E44+D45*E45+D46*E46+D47*E47+D48*E48+D49*E49)/E50</f>
        <v>231523.9597826087</v>
      </c>
      <c r="E50" s="66">
        <f>SUM(E41:E49)</f>
        <v>1840</v>
      </c>
      <c r="F50" s="65">
        <f>(F41*G41+F42*G42+F43*G43+F44*G44+F45*G45+F46*G46+F47*G47+F48*G48+F49*G49)/G50</f>
        <v>315421.89371980674</v>
      </c>
      <c r="G50" s="67">
        <f>SUM(G41:G49)</f>
        <v>207</v>
      </c>
    </row>
    <row r="51" spans="1:7">
      <c r="A51" s="232" t="s">
        <v>121</v>
      </c>
      <c r="B51" s="65">
        <f>(B50*C50+B40*C40+B22*C22)/C51</f>
        <v>260676.71953125001</v>
      </c>
      <c r="C51" s="233">
        <f>SUM(C50,C40,C22)</f>
        <v>3840</v>
      </c>
      <c r="D51" s="65">
        <f>(D50*E50+D40*E40+D22*E22)/E51</f>
        <v>254400.97104018912</v>
      </c>
      <c r="E51" s="233">
        <f>SUM(E50,E40,E22)</f>
        <v>3384</v>
      </c>
      <c r="F51" s="65">
        <f>(F50*G50+F40*G40+F22*G22)/G51</f>
        <v>297623.65350877191</v>
      </c>
      <c r="G51" s="233">
        <f>SUM(G50,G40,G22)</f>
        <v>456</v>
      </c>
    </row>
    <row r="52" spans="1:7">
      <c r="A52" s="143" t="s">
        <v>122</v>
      </c>
      <c r="B52" s="144">
        <v>224900</v>
      </c>
      <c r="C52" s="147">
        <v>3160</v>
      </c>
      <c r="D52" s="144">
        <v>217500</v>
      </c>
      <c r="E52" s="147">
        <v>2855</v>
      </c>
      <c r="F52" s="144">
        <v>285000</v>
      </c>
      <c r="G52" s="146">
        <v>305</v>
      </c>
    </row>
    <row r="53" spans="1:7">
      <c r="A53" s="143" t="s">
        <v>123</v>
      </c>
      <c r="B53" s="144">
        <v>259000</v>
      </c>
      <c r="C53" s="147">
        <v>2589</v>
      </c>
      <c r="D53" s="144">
        <v>250000</v>
      </c>
      <c r="E53" s="147">
        <v>2260</v>
      </c>
      <c r="F53" s="144">
        <v>294561</v>
      </c>
      <c r="G53" s="146">
        <v>329</v>
      </c>
    </row>
    <row r="54" spans="1:7">
      <c r="A54" s="143" t="s">
        <v>124</v>
      </c>
      <c r="B54" s="144">
        <v>215000</v>
      </c>
      <c r="C54" s="147">
        <v>10215</v>
      </c>
      <c r="D54" s="144">
        <v>205000</v>
      </c>
      <c r="E54" s="147">
        <v>9260</v>
      </c>
      <c r="F54" s="144">
        <v>270900</v>
      </c>
      <c r="G54" s="146">
        <v>955</v>
      </c>
    </row>
  </sheetData>
  <mergeCells count="3">
    <mergeCell ref="B4:C4"/>
    <mergeCell ref="D4:E4"/>
    <mergeCell ref="F4:G4"/>
  </mergeCells>
  <phoneticPr fontId="42" type="noConversion"/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69"/>
  <sheetViews>
    <sheetView workbookViewId="0">
      <pane xSplit="1" ySplit="3" topLeftCell="D6" activePane="bottomRight" state="frozenSplit"/>
      <selection pane="topRight"/>
      <selection pane="bottomLeft" activeCell="A4" sqref="A4"/>
      <selection pane="bottomRight" activeCell="R1" sqref="R1"/>
    </sheetView>
  </sheetViews>
  <sheetFormatPr baseColWidth="10" defaultColWidth="8.83203125" defaultRowHeight="15"/>
  <cols>
    <col min="1" max="1" width="19.1640625" style="78" customWidth="1"/>
    <col min="2" max="4" width="9.1640625" style="85" hidden="1" customWidth="1"/>
    <col min="5" max="7" width="9.1640625" style="85" customWidth="1"/>
    <col min="8" max="10" width="9.1640625" style="85" hidden="1" customWidth="1"/>
    <col min="11" max="13" width="9.6640625" style="78" hidden="1" customWidth="1"/>
    <col min="14" max="15" width="9.6640625" style="78" customWidth="1"/>
    <col min="16" max="16" width="8.5" style="78" customWidth="1"/>
    <col min="17" max="17" width="7.6640625" style="78" customWidth="1"/>
    <col min="18" max="18" width="9.1640625" style="78" customWidth="1"/>
    <col min="19" max="16384" width="8.83203125" style="78"/>
  </cols>
  <sheetData>
    <row r="1" spans="1:18" ht="17">
      <c r="A1" s="76" t="s">
        <v>125</v>
      </c>
      <c r="B1" s="77"/>
      <c r="C1" s="77"/>
      <c r="D1" s="77"/>
      <c r="E1" s="77"/>
      <c r="F1" s="77"/>
      <c r="G1" s="77"/>
      <c r="H1" s="77"/>
      <c r="I1" s="77"/>
      <c r="J1" s="77"/>
      <c r="P1" s="468"/>
      <c r="Q1" s="468"/>
      <c r="R1" s="469" t="s">
        <v>69</v>
      </c>
    </row>
    <row r="2" spans="1:18" ht="20.25" customHeight="1">
      <c r="A2" s="436"/>
      <c r="B2" s="342"/>
      <c r="C2" s="342"/>
      <c r="D2" s="342"/>
      <c r="E2" s="438"/>
      <c r="F2" s="342"/>
      <c r="G2" s="439"/>
      <c r="H2" s="342"/>
      <c r="I2" s="342"/>
      <c r="J2" s="342"/>
      <c r="K2" s="880" t="s">
        <v>126</v>
      </c>
      <c r="L2" s="881"/>
      <c r="M2" s="881"/>
      <c r="N2" s="881"/>
      <c r="O2" s="881"/>
      <c r="P2" s="882"/>
      <c r="Q2" s="883"/>
      <c r="R2" s="884"/>
    </row>
    <row r="3" spans="1:18" ht="15" customHeight="1">
      <c r="A3" s="444" t="s">
        <v>114</v>
      </c>
      <c r="B3" s="445">
        <v>2005</v>
      </c>
      <c r="C3" s="445">
        <v>2006</v>
      </c>
      <c r="D3" s="445">
        <v>2007</v>
      </c>
      <c r="E3" s="446">
        <v>2008</v>
      </c>
      <c r="F3" s="445">
        <v>2009</v>
      </c>
      <c r="G3" s="447">
        <v>2010</v>
      </c>
      <c r="H3" s="445">
        <v>2011</v>
      </c>
      <c r="I3" s="445">
        <v>2012</v>
      </c>
      <c r="J3" s="445">
        <v>2013</v>
      </c>
      <c r="K3" s="446" t="s">
        <v>127</v>
      </c>
      <c r="L3" s="445" t="s">
        <v>128</v>
      </c>
      <c r="M3" s="445" t="s">
        <v>129</v>
      </c>
      <c r="N3" s="445" t="s">
        <v>130</v>
      </c>
      <c r="O3" s="445" t="s">
        <v>131</v>
      </c>
      <c r="P3" s="446">
        <v>2008</v>
      </c>
      <c r="Q3" s="445">
        <v>2009</v>
      </c>
      <c r="R3" s="447" t="s">
        <v>132</v>
      </c>
    </row>
    <row r="4" spans="1:18">
      <c r="A4" s="437" t="s">
        <v>25</v>
      </c>
      <c r="B4" s="83">
        <v>0</v>
      </c>
      <c r="C4" s="83">
        <v>4</v>
      </c>
      <c r="D4" s="83">
        <v>2</v>
      </c>
      <c r="E4" s="440">
        <v>9</v>
      </c>
      <c r="F4" s="83">
        <v>7</v>
      </c>
      <c r="G4" s="441">
        <v>8</v>
      </c>
      <c r="H4" s="83"/>
      <c r="I4" s="83"/>
      <c r="J4" s="83"/>
      <c r="K4" s="440">
        <f>C4-B4</f>
        <v>4</v>
      </c>
      <c r="L4" s="83">
        <f>D4-C4</f>
        <v>-2</v>
      </c>
      <c r="M4" s="83">
        <f>E4-D4</f>
        <v>7</v>
      </c>
      <c r="N4" s="83">
        <f t="shared" ref="N4:O19" si="0">F4-E4</f>
        <v>-2</v>
      </c>
      <c r="O4" s="83">
        <f t="shared" si="0"/>
        <v>1</v>
      </c>
      <c r="P4" s="470">
        <f>E4/'B1 Housing Units'!AE5</f>
        <v>1.0250569476082005E-2</v>
      </c>
      <c r="Q4" s="433">
        <f>F4/'B1 Housing Units'!AF5</f>
        <v>7.9275198187995465E-3</v>
      </c>
      <c r="R4" s="435">
        <f>G4/'B1 Housing Units'!J5</f>
        <v>8.8202866593164279E-3</v>
      </c>
    </row>
    <row r="5" spans="1:18">
      <c r="A5" s="437" t="s">
        <v>27</v>
      </c>
      <c r="B5" s="83">
        <v>3</v>
      </c>
      <c r="C5" s="83">
        <v>8</v>
      </c>
      <c r="D5" s="83">
        <v>14</v>
      </c>
      <c r="E5" s="440">
        <v>38</v>
      </c>
      <c r="F5" s="83">
        <v>21</v>
      </c>
      <c r="G5" s="441">
        <v>25</v>
      </c>
      <c r="H5" s="83"/>
      <c r="I5" s="83"/>
      <c r="J5" s="83"/>
      <c r="K5" s="440">
        <f t="shared" ref="K5:O20" si="1">C5-B5</f>
        <v>5</v>
      </c>
      <c r="L5" s="83">
        <f t="shared" si="1"/>
        <v>6</v>
      </c>
      <c r="M5" s="83">
        <f t="shared" si="1"/>
        <v>24</v>
      </c>
      <c r="N5" s="83">
        <f t="shared" si="0"/>
        <v>-17</v>
      </c>
      <c r="O5" s="83">
        <f t="shared" si="0"/>
        <v>4</v>
      </c>
      <c r="P5" s="470">
        <f>E5/'B1 Housing Units'!AE6</f>
        <v>5.6346381969157771E-3</v>
      </c>
      <c r="Q5" s="433">
        <f>F5/'B1 Housing Units'!AF6</f>
        <v>3.1106502740334764E-3</v>
      </c>
      <c r="R5" s="435">
        <f>G5/'B1 Housing Units'!J6</f>
        <v>3.8485221674876848E-3</v>
      </c>
    </row>
    <row r="6" spans="1:18">
      <c r="A6" s="437" t="s">
        <v>29</v>
      </c>
      <c r="B6" s="83">
        <v>1</v>
      </c>
      <c r="C6" s="83">
        <v>1</v>
      </c>
      <c r="D6" s="83">
        <v>1</v>
      </c>
      <c r="E6" s="440">
        <v>4</v>
      </c>
      <c r="F6" s="83">
        <v>6</v>
      </c>
      <c r="G6" s="441">
        <v>6</v>
      </c>
      <c r="H6" s="83"/>
      <c r="I6" s="83"/>
      <c r="J6" s="83"/>
      <c r="K6" s="440">
        <f t="shared" si="1"/>
        <v>0</v>
      </c>
      <c r="L6" s="83">
        <f t="shared" si="1"/>
        <v>0</v>
      </c>
      <c r="M6" s="83">
        <f t="shared" si="1"/>
        <v>3</v>
      </c>
      <c r="N6" s="83">
        <f t="shared" si="0"/>
        <v>2</v>
      </c>
      <c r="O6" s="83">
        <f t="shared" si="0"/>
        <v>0</v>
      </c>
      <c r="P6" s="470">
        <f>E6/'B1 Housing Units'!AE7</f>
        <v>2.871500358937545E-3</v>
      </c>
      <c r="Q6" s="433">
        <f>F6/'B1 Housing Units'!AF7</f>
        <v>4.261363636363636E-3</v>
      </c>
      <c r="R6" s="435">
        <f>G6/'B1 Housing Units'!J7</f>
        <v>4.1580041580041582E-3</v>
      </c>
    </row>
    <row r="7" spans="1:18">
      <c r="A7" s="437" t="s">
        <v>31</v>
      </c>
      <c r="B7" s="83">
        <v>3</v>
      </c>
      <c r="C7" s="83">
        <v>12</v>
      </c>
      <c r="D7" s="83">
        <v>22</v>
      </c>
      <c r="E7" s="440">
        <v>35</v>
      </c>
      <c r="F7" s="83">
        <v>32</v>
      </c>
      <c r="G7" s="441">
        <v>46</v>
      </c>
      <c r="H7" s="83"/>
      <c r="I7" s="83"/>
      <c r="J7" s="83"/>
      <c r="K7" s="440">
        <f t="shared" si="1"/>
        <v>9</v>
      </c>
      <c r="L7" s="83">
        <f t="shared" si="1"/>
        <v>10</v>
      </c>
      <c r="M7" s="83">
        <f t="shared" si="1"/>
        <v>13</v>
      </c>
      <c r="N7" s="83">
        <f t="shared" si="0"/>
        <v>-3</v>
      </c>
      <c r="O7" s="83">
        <f t="shared" si="0"/>
        <v>14</v>
      </c>
      <c r="P7" s="470">
        <f>E7/'B1 Housing Units'!AE8</f>
        <v>3.5371399696816574E-3</v>
      </c>
      <c r="Q7" s="433">
        <f>F7/'B1 Housing Units'!AF8</f>
        <v>3.2287357481586118E-3</v>
      </c>
      <c r="R7" s="435">
        <f>G7/'B1 Housing Units'!J8</f>
        <v>4.6366293720391093E-3</v>
      </c>
    </row>
    <row r="8" spans="1:18">
      <c r="A8" s="437" t="s">
        <v>32</v>
      </c>
      <c r="B8" s="83">
        <v>1</v>
      </c>
      <c r="C8" s="83">
        <v>0</v>
      </c>
      <c r="D8" s="83">
        <v>5</v>
      </c>
      <c r="E8" s="440">
        <v>4</v>
      </c>
      <c r="F8" s="83">
        <v>3</v>
      </c>
      <c r="G8" s="441">
        <v>3</v>
      </c>
      <c r="H8" s="83"/>
      <c r="I8" s="83"/>
      <c r="J8" s="83"/>
      <c r="K8" s="440">
        <f t="shared" si="1"/>
        <v>-1</v>
      </c>
      <c r="L8" s="83">
        <f t="shared" si="1"/>
        <v>5</v>
      </c>
      <c r="M8" s="83">
        <f t="shared" si="1"/>
        <v>-1</v>
      </c>
      <c r="N8" s="83">
        <f t="shared" si="0"/>
        <v>-1</v>
      </c>
      <c r="O8" s="83">
        <f t="shared" si="0"/>
        <v>0</v>
      </c>
      <c r="P8" s="470">
        <f>E8/'B1 Housing Units'!AE9</f>
        <v>4.6948356807511738E-3</v>
      </c>
      <c r="Q8" s="433">
        <f>F8/'B1 Housing Units'!AF9</f>
        <v>3.5087719298245615E-3</v>
      </c>
      <c r="R8" s="435">
        <f>G8/'B1 Housing Units'!J9</f>
        <v>3.3333333333333335E-3</v>
      </c>
    </row>
    <row r="9" spans="1:18">
      <c r="A9" s="437" t="s">
        <v>35</v>
      </c>
      <c r="B9" s="83">
        <v>1</v>
      </c>
      <c r="C9" s="83">
        <v>0</v>
      </c>
      <c r="D9" s="83">
        <v>4</v>
      </c>
      <c r="E9" s="440">
        <v>4</v>
      </c>
      <c r="F9" s="83">
        <v>3</v>
      </c>
      <c r="G9" s="441">
        <v>8</v>
      </c>
      <c r="H9" s="83"/>
      <c r="I9" s="83"/>
      <c r="J9" s="83"/>
      <c r="K9" s="440">
        <f t="shared" si="1"/>
        <v>-1</v>
      </c>
      <c r="L9" s="83">
        <f t="shared" si="1"/>
        <v>4</v>
      </c>
      <c r="M9" s="83">
        <f t="shared" si="1"/>
        <v>0</v>
      </c>
      <c r="N9" s="83">
        <f t="shared" si="0"/>
        <v>-1</v>
      </c>
      <c r="O9" s="83">
        <f t="shared" si="0"/>
        <v>5</v>
      </c>
      <c r="P9" s="470">
        <f>E9/'B1 Housing Units'!AE10</f>
        <v>5.1282051282051282E-3</v>
      </c>
      <c r="Q9" s="433">
        <f>F9/'B1 Housing Units'!AF10</f>
        <v>3.8461538461538464E-3</v>
      </c>
      <c r="R9" s="435">
        <f>G9/'B1 Housing Units'!J10</f>
        <v>9.9255583126550868E-3</v>
      </c>
    </row>
    <row r="10" spans="1:18">
      <c r="A10" s="437" t="s">
        <v>41</v>
      </c>
      <c r="B10" s="83">
        <v>0</v>
      </c>
      <c r="C10" s="83">
        <v>0</v>
      </c>
      <c r="D10" s="83">
        <v>1</v>
      </c>
      <c r="E10" s="440">
        <v>0</v>
      </c>
      <c r="F10" s="83">
        <v>0</v>
      </c>
      <c r="G10" s="441">
        <v>0</v>
      </c>
      <c r="H10" s="83"/>
      <c r="I10" s="83"/>
      <c r="J10" s="83"/>
      <c r="K10" s="440">
        <f t="shared" si="1"/>
        <v>0</v>
      </c>
      <c r="L10" s="83">
        <f t="shared" si="1"/>
        <v>1</v>
      </c>
      <c r="M10" s="83">
        <f t="shared" si="1"/>
        <v>-1</v>
      </c>
      <c r="N10" s="83">
        <f t="shared" si="0"/>
        <v>0</v>
      </c>
      <c r="O10" s="83">
        <f t="shared" si="0"/>
        <v>0</v>
      </c>
      <c r="P10" s="470">
        <f>E10/'B1 Housing Units'!AE11</f>
        <v>0</v>
      </c>
      <c r="Q10" s="433">
        <f>F10/'B1 Housing Units'!AF11</f>
        <v>0</v>
      </c>
      <c r="R10" s="435">
        <f>G10/'B1 Housing Units'!J11</f>
        <v>0</v>
      </c>
    </row>
    <row r="11" spans="1:18">
      <c r="A11" s="437" t="s">
        <v>42</v>
      </c>
      <c r="B11" s="358">
        <v>0</v>
      </c>
      <c r="C11" s="358">
        <v>1</v>
      </c>
      <c r="D11" s="358">
        <v>1</v>
      </c>
      <c r="E11" s="442">
        <v>2</v>
      </c>
      <c r="F11" s="358">
        <v>1</v>
      </c>
      <c r="G11" s="443">
        <v>0</v>
      </c>
      <c r="H11" s="358"/>
      <c r="I11" s="358"/>
      <c r="J11" s="358"/>
      <c r="K11" s="442">
        <f t="shared" si="1"/>
        <v>1</v>
      </c>
      <c r="L11" s="358">
        <f t="shared" si="1"/>
        <v>0</v>
      </c>
      <c r="M11" s="358">
        <f t="shared" si="1"/>
        <v>1</v>
      </c>
      <c r="N11" s="358">
        <f t="shared" si="0"/>
        <v>-1</v>
      </c>
      <c r="O11" s="358">
        <f t="shared" si="0"/>
        <v>-1</v>
      </c>
      <c r="P11" s="470">
        <f>E11/'B1 Housing Units'!AE12</f>
        <v>3.3500837520938024E-3</v>
      </c>
      <c r="Q11" s="433">
        <f>F11/'B1 Housing Units'!AF12</f>
        <v>1.6666666666666668E-3</v>
      </c>
      <c r="R11" s="435">
        <f>G11/'B1 Housing Units'!J12</f>
        <v>0</v>
      </c>
    </row>
    <row r="12" spans="1:18">
      <c r="A12" s="437" t="s">
        <v>43</v>
      </c>
      <c r="B12" s="83">
        <v>0</v>
      </c>
      <c r="C12" s="83">
        <v>2</v>
      </c>
      <c r="D12" s="83">
        <v>0</v>
      </c>
      <c r="E12" s="440">
        <v>1</v>
      </c>
      <c r="F12" s="83">
        <v>1</v>
      </c>
      <c r="G12" s="441">
        <v>2</v>
      </c>
      <c r="H12" s="83"/>
      <c r="I12" s="83"/>
      <c r="J12" s="83"/>
      <c r="K12" s="440">
        <f t="shared" si="1"/>
        <v>2</v>
      </c>
      <c r="L12" s="83">
        <f t="shared" si="1"/>
        <v>-2</v>
      </c>
      <c r="M12" s="83">
        <f t="shared" si="1"/>
        <v>1</v>
      </c>
      <c r="N12" s="83">
        <f t="shared" si="0"/>
        <v>0</v>
      </c>
      <c r="O12" s="83">
        <f t="shared" si="0"/>
        <v>1</v>
      </c>
      <c r="P12" s="470">
        <f>E12/'B1 Housing Units'!AE13</f>
        <v>3.0864197530864196E-3</v>
      </c>
      <c r="Q12" s="433">
        <f>F12/'B1 Housing Units'!AF13</f>
        <v>3.0959752321981426E-3</v>
      </c>
      <c r="R12" s="435">
        <f>G12/'B1 Housing Units'!J13</f>
        <v>6.2111801242236021E-3</v>
      </c>
    </row>
    <row r="13" spans="1:18">
      <c r="A13" s="437" t="s">
        <v>44</v>
      </c>
      <c r="B13" s="83">
        <v>2</v>
      </c>
      <c r="C13" s="83">
        <v>2</v>
      </c>
      <c r="D13" s="83">
        <v>12</v>
      </c>
      <c r="E13" s="440">
        <v>16</v>
      </c>
      <c r="F13" s="83">
        <v>15</v>
      </c>
      <c r="G13" s="441">
        <v>27</v>
      </c>
      <c r="H13" s="83"/>
      <c r="I13" s="83"/>
      <c r="J13" s="83"/>
      <c r="K13" s="440">
        <f t="shared" si="1"/>
        <v>0</v>
      </c>
      <c r="L13" s="83">
        <f t="shared" si="1"/>
        <v>10</v>
      </c>
      <c r="M13" s="83">
        <f t="shared" si="1"/>
        <v>4</v>
      </c>
      <c r="N13" s="83">
        <f t="shared" si="0"/>
        <v>-1</v>
      </c>
      <c r="O13" s="83">
        <f t="shared" si="0"/>
        <v>12</v>
      </c>
      <c r="P13" s="470">
        <f>E13/'B1 Housing Units'!AE14</f>
        <v>3.8213518032003822E-3</v>
      </c>
      <c r="Q13" s="433">
        <f>F13/'B1 Housing Units'!AF14</f>
        <v>3.5808068751492002E-3</v>
      </c>
      <c r="R13" s="435">
        <f>G13/'B1 Housing Units'!J14</f>
        <v>6.5233148103406623E-3</v>
      </c>
    </row>
    <row r="14" spans="1:18">
      <c r="A14" s="437" t="s">
        <v>46</v>
      </c>
      <c r="B14" s="83">
        <v>0</v>
      </c>
      <c r="C14" s="83">
        <v>2</v>
      </c>
      <c r="D14" s="83">
        <v>3</v>
      </c>
      <c r="E14" s="440">
        <v>5</v>
      </c>
      <c r="F14" s="83">
        <v>10</v>
      </c>
      <c r="G14" s="441">
        <v>8</v>
      </c>
      <c r="H14" s="83"/>
      <c r="I14" s="83"/>
      <c r="J14" s="83"/>
      <c r="K14" s="440">
        <f t="shared" si="1"/>
        <v>2</v>
      </c>
      <c r="L14" s="83">
        <f t="shared" si="1"/>
        <v>1</v>
      </c>
      <c r="M14" s="83">
        <f t="shared" si="1"/>
        <v>2</v>
      </c>
      <c r="N14" s="83">
        <f t="shared" si="0"/>
        <v>5</v>
      </c>
      <c r="O14" s="83">
        <f t="shared" si="0"/>
        <v>-2</v>
      </c>
      <c r="P14" s="470">
        <f>E14/'B1 Housing Units'!AE15</f>
        <v>2.5759917568263782E-3</v>
      </c>
      <c r="Q14" s="433">
        <f>F14/'B1 Housing Units'!AF15</f>
        <v>5.1203277009728623E-3</v>
      </c>
      <c r="R14" s="435">
        <f>G14/'B1 Housing Units'!J15</f>
        <v>4.1797283176593526E-3</v>
      </c>
    </row>
    <row r="15" spans="1:18">
      <c r="A15" s="437" t="s">
        <v>51</v>
      </c>
      <c r="B15" s="83">
        <v>0</v>
      </c>
      <c r="C15" s="83">
        <v>10</v>
      </c>
      <c r="D15" s="83">
        <v>15</v>
      </c>
      <c r="E15" s="440">
        <v>13</v>
      </c>
      <c r="F15" s="83">
        <v>18</v>
      </c>
      <c r="G15" s="441">
        <v>17</v>
      </c>
      <c r="H15" s="83"/>
      <c r="I15" s="83"/>
      <c r="J15" s="83"/>
      <c r="K15" s="440">
        <f t="shared" si="1"/>
        <v>10</v>
      </c>
      <c r="L15" s="83">
        <f t="shared" si="1"/>
        <v>5</v>
      </c>
      <c r="M15" s="83">
        <f t="shared" si="1"/>
        <v>-2</v>
      </c>
      <c r="N15" s="83">
        <f t="shared" si="0"/>
        <v>5</v>
      </c>
      <c r="O15" s="83">
        <f t="shared" si="0"/>
        <v>-1</v>
      </c>
      <c r="P15" s="470">
        <f>E15/'B1 Housing Units'!AE16</f>
        <v>1.2268780671951681E-3</v>
      </c>
      <c r="Q15" s="433">
        <f>F15/'B1 Housing Units'!AF16</f>
        <v>1.6981132075471698E-3</v>
      </c>
      <c r="R15" s="435">
        <f>G15/'B1 Housing Units'!J16</f>
        <v>1.6000000000000001E-3</v>
      </c>
    </row>
    <row r="16" spans="1:18">
      <c r="A16" s="437" t="s">
        <v>53</v>
      </c>
      <c r="B16" s="83">
        <v>2</v>
      </c>
      <c r="C16" s="83">
        <v>3</v>
      </c>
      <c r="D16" s="83">
        <v>2</v>
      </c>
      <c r="E16" s="440">
        <v>5</v>
      </c>
      <c r="F16" s="83">
        <v>5</v>
      </c>
      <c r="G16" s="441">
        <v>4</v>
      </c>
      <c r="H16" s="83"/>
      <c r="I16" s="83"/>
      <c r="J16" s="83"/>
      <c r="K16" s="440">
        <f t="shared" si="1"/>
        <v>1</v>
      </c>
      <c r="L16" s="83">
        <f t="shared" si="1"/>
        <v>-1</v>
      </c>
      <c r="M16" s="83">
        <f t="shared" si="1"/>
        <v>3</v>
      </c>
      <c r="N16" s="83">
        <f t="shared" si="0"/>
        <v>0</v>
      </c>
      <c r="O16" s="83">
        <f t="shared" si="0"/>
        <v>-1</v>
      </c>
      <c r="P16" s="470">
        <f>E16/'B1 Housing Units'!AE17</f>
        <v>1.8402649981597351E-3</v>
      </c>
      <c r="Q16" s="433">
        <f>F16/'B1 Housing Units'!AF17</f>
        <v>1.8395879323031641E-3</v>
      </c>
      <c r="R16" s="435">
        <f>G16/'B1 Housing Units'!J17</f>
        <v>1.4025245441795231E-3</v>
      </c>
    </row>
    <row r="17" spans="1:18">
      <c r="A17" s="437" t="s">
        <v>56</v>
      </c>
      <c r="B17" s="83">
        <v>1</v>
      </c>
      <c r="C17" s="83">
        <v>6</v>
      </c>
      <c r="D17" s="83">
        <v>11</v>
      </c>
      <c r="E17" s="440">
        <v>19</v>
      </c>
      <c r="F17" s="83">
        <v>20</v>
      </c>
      <c r="G17" s="441">
        <v>19</v>
      </c>
      <c r="H17" s="83"/>
      <c r="I17" s="83"/>
      <c r="J17" s="83"/>
      <c r="K17" s="440">
        <f t="shared" si="1"/>
        <v>5</v>
      </c>
      <c r="L17" s="83">
        <f t="shared" si="1"/>
        <v>5</v>
      </c>
      <c r="M17" s="83">
        <f t="shared" si="1"/>
        <v>8</v>
      </c>
      <c r="N17" s="83">
        <f t="shared" si="0"/>
        <v>1</v>
      </c>
      <c r="O17" s="83">
        <f t="shared" si="0"/>
        <v>-1</v>
      </c>
      <c r="P17" s="470">
        <f>E17/'B1 Housing Units'!AE18</f>
        <v>4.2420183076579592E-3</v>
      </c>
      <c r="Q17" s="433">
        <f>F17/'B1 Housing Units'!AF18</f>
        <v>4.4434570095534323E-3</v>
      </c>
      <c r="R17" s="435">
        <f>G17/'B1 Housing Units'!J18</f>
        <v>4.1813380281690137E-3</v>
      </c>
    </row>
    <row r="18" spans="1:18">
      <c r="A18" s="437" t="s">
        <v>57</v>
      </c>
      <c r="B18" s="83">
        <v>0</v>
      </c>
      <c r="C18" s="83">
        <v>1</v>
      </c>
      <c r="D18" s="83">
        <v>2</v>
      </c>
      <c r="E18" s="440">
        <v>2</v>
      </c>
      <c r="F18" s="83">
        <v>2</v>
      </c>
      <c r="G18" s="441">
        <v>0</v>
      </c>
      <c r="H18" s="83"/>
      <c r="I18" s="83"/>
      <c r="J18" s="83"/>
      <c r="K18" s="440">
        <f t="shared" si="1"/>
        <v>1</v>
      </c>
      <c r="L18" s="83">
        <f>D18-C18</f>
        <v>1</v>
      </c>
      <c r="M18" s="83">
        <f>E18-D18</f>
        <v>0</v>
      </c>
      <c r="N18" s="83">
        <f t="shared" si="0"/>
        <v>0</v>
      </c>
      <c r="O18" s="83">
        <f t="shared" si="0"/>
        <v>-2</v>
      </c>
      <c r="P18" s="470">
        <f>E18/'B1 Housing Units'!AE19</f>
        <v>5.9171597633136093E-3</v>
      </c>
      <c r="Q18" s="433">
        <f>F18/'B1 Housing Units'!AF19</f>
        <v>5.9171597633136093E-3</v>
      </c>
      <c r="R18" s="435">
        <f>G18/'B1 Housing Units'!J19</f>
        <v>0</v>
      </c>
    </row>
    <row r="19" spans="1:18">
      <c r="A19" s="437" t="s">
        <v>58</v>
      </c>
      <c r="B19" s="83">
        <v>1</v>
      </c>
      <c r="C19" s="83">
        <v>2</v>
      </c>
      <c r="D19" s="83">
        <v>1</v>
      </c>
      <c r="E19" s="440">
        <v>15</v>
      </c>
      <c r="F19" s="83">
        <v>12</v>
      </c>
      <c r="G19" s="441">
        <v>8</v>
      </c>
      <c r="H19" s="83"/>
      <c r="I19" s="83"/>
      <c r="J19" s="83"/>
      <c r="K19" s="440">
        <f t="shared" si="1"/>
        <v>1</v>
      </c>
      <c r="L19" s="83">
        <f t="shared" si="1"/>
        <v>-1</v>
      </c>
      <c r="M19" s="83">
        <f t="shared" si="1"/>
        <v>14</v>
      </c>
      <c r="N19" s="83">
        <f t="shared" si="0"/>
        <v>-3</v>
      </c>
      <c r="O19" s="83">
        <f t="shared" si="0"/>
        <v>-4</v>
      </c>
      <c r="P19" s="470">
        <f>E19/'B1 Housing Units'!AE20</f>
        <v>5.3285968028419185E-3</v>
      </c>
      <c r="Q19" s="433">
        <f>F19/'B1 Housing Units'!AF20</f>
        <v>4.2598509052183178E-3</v>
      </c>
      <c r="R19" s="435">
        <f>G19/'B1 Housing Units'!J20</f>
        <v>2.7932960893854749E-3</v>
      </c>
    </row>
    <row r="20" spans="1:18" s="454" customFormat="1">
      <c r="A20" s="448" t="s">
        <v>118</v>
      </c>
      <c r="B20" s="449">
        <f>SUM(B4:B19)</f>
        <v>15</v>
      </c>
      <c r="C20" s="449">
        <f t="shared" ref="C20:J20" si="2">SUM(C4:C19)</f>
        <v>54</v>
      </c>
      <c r="D20" s="449">
        <f t="shared" si="2"/>
        <v>96</v>
      </c>
      <c r="E20" s="450">
        <f t="shared" si="2"/>
        <v>172</v>
      </c>
      <c r="F20" s="449">
        <f>SUM(F4:F19)</f>
        <v>156</v>
      </c>
      <c r="G20" s="451">
        <f t="shared" si="2"/>
        <v>181</v>
      </c>
      <c r="H20" s="449">
        <f t="shared" si="2"/>
        <v>0</v>
      </c>
      <c r="I20" s="449">
        <f t="shared" si="2"/>
        <v>0</v>
      </c>
      <c r="J20" s="449">
        <f t="shared" si="2"/>
        <v>0</v>
      </c>
      <c r="K20" s="450">
        <f t="shared" si="1"/>
        <v>39</v>
      </c>
      <c r="L20" s="449">
        <f t="shared" si="1"/>
        <v>42</v>
      </c>
      <c r="M20" s="449">
        <f t="shared" si="1"/>
        <v>76</v>
      </c>
      <c r="N20" s="449">
        <f t="shared" si="1"/>
        <v>-16</v>
      </c>
      <c r="O20" s="449">
        <f t="shared" si="1"/>
        <v>25</v>
      </c>
      <c r="P20" s="471">
        <f>E20/'B1 Housing Units'!AE21</f>
        <v>3.5062684741616551E-3</v>
      </c>
      <c r="Q20" s="452">
        <f>F20/'B1 Housing Units'!AF21</f>
        <v>3.1740864328151704E-3</v>
      </c>
      <c r="R20" s="453">
        <f>G20/'B1 Housing Units'!J21</f>
        <v>3.6665653803301937E-3</v>
      </c>
    </row>
    <row r="21" spans="1:18">
      <c r="A21" s="437" t="s">
        <v>16</v>
      </c>
      <c r="B21" s="83">
        <v>0</v>
      </c>
      <c r="C21" s="83">
        <v>3</v>
      </c>
      <c r="D21" s="83">
        <v>12</v>
      </c>
      <c r="E21" s="440">
        <v>11</v>
      </c>
      <c r="F21" s="83">
        <v>11</v>
      </c>
      <c r="G21" s="441">
        <v>14</v>
      </c>
      <c r="H21" s="83"/>
      <c r="I21" s="83"/>
      <c r="J21" s="83"/>
      <c r="K21" s="440">
        <f t="shared" ref="K21:O36" si="3">C21-B21</f>
        <v>3</v>
      </c>
      <c r="L21" s="83">
        <f t="shared" si="3"/>
        <v>9</v>
      </c>
      <c r="M21" s="83">
        <f t="shared" si="3"/>
        <v>-1</v>
      </c>
      <c r="N21" s="83">
        <f t="shared" si="3"/>
        <v>0</v>
      </c>
      <c r="O21" s="83">
        <f t="shared" si="3"/>
        <v>3</v>
      </c>
      <c r="P21" s="470">
        <f>E21/'B1 Housing Units'!AE22</f>
        <v>4.0968342644320298E-3</v>
      </c>
      <c r="Q21" s="433">
        <f>F21/'B1 Housing Units'!AF22</f>
        <v>4.092261904761905E-3</v>
      </c>
      <c r="R21" s="435">
        <f>G21/'B1 Housing Units'!J22</f>
        <v>5.0215208034433282E-3</v>
      </c>
    </row>
    <row r="22" spans="1:18">
      <c r="A22" s="437" t="s">
        <v>18</v>
      </c>
      <c r="B22" s="83">
        <v>0</v>
      </c>
      <c r="C22" s="83">
        <v>3</v>
      </c>
      <c r="D22" s="83">
        <v>8</v>
      </c>
      <c r="E22" s="440">
        <v>11</v>
      </c>
      <c r="F22" s="83">
        <v>7</v>
      </c>
      <c r="G22" s="441">
        <v>10</v>
      </c>
      <c r="H22" s="83"/>
      <c r="I22" s="83"/>
      <c r="J22" s="83"/>
      <c r="K22" s="440">
        <f t="shared" si="3"/>
        <v>3</v>
      </c>
      <c r="L22" s="83">
        <f t="shared" si="3"/>
        <v>5</v>
      </c>
      <c r="M22" s="83">
        <f t="shared" si="3"/>
        <v>3</v>
      </c>
      <c r="N22" s="83">
        <f t="shared" si="3"/>
        <v>-4</v>
      </c>
      <c r="O22" s="83">
        <f t="shared" si="3"/>
        <v>3</v>
      </c>
      <c r="P22" s="470">
        <f>E22/'B1 Housing Units'!AE23</f>
        <v>5.9782608695652176E-3</v>
      </c>
      <c r="Q22" s="433">
        <f>F22/'B1 Housing Units'!AF23</f>
        <v>3.7940379403794038E-3</v>
      </c>
      <c r="R22" s="435">
        <f>G22/'B1 Housing Units'!J23</f>
        <v>5.512679162072767E-3</v>
      </c>
    </row>
    <row r="23" spans="1:18">
      <c r="A23" s="437" t="s">
        <v>19</v>
      </c>
      <c r="B23" s="83">
        <v>0</v>
      </c>
      <c r="C23" s="83">
        <v>2</v>
      </c>
      <c r="D23" s="83">
        <v>4</v>
      </c>
      <c r="E23" s="440">
        <v>6</v>
      </c>
      <c r="F23" s="83">
        <v>11</v>
      </c>
      <c r="G23" s="441">
        <v>12</v>
      </c>
      <c r="H23" s="83"/>
      <c r="I23" s="83"/>
      <c r="J23" s="83"/>
      <c r="K23" s="440">
        <f t="shared" si="3"/>
        <v>2</v>
      </c>
      <c r="L23" s="83">
        <f t="shared" si="3"/>
        <v>2</v>
      </c>
      <c r="M23" s="83">
        <f t="shared" si="3"/>
        <v>2</v>
      </c>
      <c r="N23" s="83">
        <f t="shared" si="3"/>
        <v>5</v>
      </c>
      <c r="O23" s="83">
        <f t="shared" si="3"/>
        <v>1</v>
      </c>
      <c r="P23" s="470">
        <f>E23/'B1 Housing Units'!AE24</f>
        <v>4.6367851622874804E-3</v>
      </c>
      <c r="Q23" s="433">
        <f>F23/'B1 Housing Units'!AF24</f>
        <v>8.3841463414634151E-3</v>
      </c>
      <c r="R23" s="435">
        <f>G23/'B1 Housing Units'!J24</f>
        <v>8.8888888888888889E-3</v>
      </c>
    </row>
    <row r="24" spans="1:18">
      <c r="A24" s="437" t="s">
        <v>20</v>
      </c>
      <c r="B24" s="83">
        <v>2</v>
      </c>
      <c r="C24" s="83">
        <v>1</v>
      </c>
      <c r="D24" s="83">
        <v>3</v>
      </c>
      <c r="E24" s="440">
        <v>11</v>
      </c>
      <c r="F24" s="83">
        <v>10</v>
      </c>
      <c r="G24" s="441">
        <v>10</v>
      </c>
      <c r="H24" s="83"/>
      <c r="I24" s="83"/>
      <c r="J24" s="83"/>
      <c r="K24" s="440">
        <f t="shared" si="3"/>
        <v>-1</v>
      </c>
      <c r="L24" s="83">
        <f t="shared" si="3"/>
        <v>2</v>
      </c>
      <c r="M24" s="83">
        <f t="shared" si="3"/>
        <v>8</v>
      </c>
      <c r="N24" s="83">
        <f t="shared" si="3"/>
        <v>-1</v>
      </c>
      <c r="O24" s="83">
        <f t="shared" si="3"/>
        <v>0</v>
      </c>
      <c r="P24" s="470">
        <f>E24/'B1 Housing Units'!AE25</f>
        <v>7.2416063199473336E-3</v>
      </c>
      <c r="Q24" s="433">
        <f>F24/'B1 Housing Units'!AF25</f>
        <v>6.587615283267457E-3</v>
      </c>
      <c r="R24" s="435">
        <f>G24/'B1 Housing Units'!J25</f>
        <v>6.6934404283801874E-3</v>
      </c>
    </row>
    <row r="25" spans="1:18">
      <c r="A25" s="437" t="s">
        <v>21</v>
      </c>
      <c r="B25" s="83">
        <v>2</v>
      </c>
      <c r="C25" s="83">
        <v>2</v>
      </c>
      <c r="D25" s="83">
        <v>10</v>
      </c>
      <c r="E25" s="440">
        <v>14</v>
      </c>
      <c r="F25" s="83">
        <v>9</v>
      </c>
      <c r="G25" s="441">
        <v>14</v>
      </c>
      <c r="H25" s="83"/>
      <c r="I25" s="83"/>
      <c r="J25" s="83"/>
      <c r="K25" s="440">
        <f t="shared" si="3"/>
        <v>0</v>
      </c>
      <c r="L25" s="83">
        <f t="shared" si="3"/>
        <v>8</v>
      </c>
      <c r="M25" s="83">
        <f t="shared" si="3"/>
        <v>4</v>
      </c>
      <c r="N25" s="83">
        <f t="shared" si="3"/>
        <v>-5</v>
      </c>
      <c r="O25" s="83">
        <f t="shared" si="3"/>
        <v>5</v>
      </c>
      <c r="P25" s="470">
        <f>E25/'B1 Housing Units'!AE26</f>
        <v>8.9285714285714281E-3</v>
      </c>
      <c r="Q25" s="433">
        <f>F25/'B1 Housing Units'!AF26</f>
        <v>5.7215511760966304E-3</v>
      </c>
      <c r="R25" s="435">
        <f>G25/'B1 Housing Units'!J26</f>
        <v>8.771929824561403E-3</v>
      </c>
    </row>
    <row r="26" spans="1:18">
      <c r="A26" s="437" t="s">
        <v>22</v>
      </c>
      <c r="B26" s="83">
        <v>1</v>
      </c>
      <c r="C26" s="83">
        <v>8</v>
      </c>
      <c r="D26" s="83">
        <v>9</v>
      </c>
      <c r="E26" s="440">
        <v>19</v>
      </c>
      <c r="F26" s="83">
        <v>11</v>
      </c>
      <c r="G26" s="441">
        <v>13</v>
      </c>
      <c r="H26" s="83"/>
      <c r="I26" s="83"/>
      <c r="J26" s="83"/>
      <c r="K26" s="440">
        <f t="shared" si="3"/>
        <v>7</v>
      </c>
      <c r="L26" s="83">
        <f t="shared" si="3"/>
        <v>1</v>
      </c>
      <c r="M26" s="83">
        <f t="shared" si="3"/>
        <v>10</v>
      </c>
      <c r="N26" s="83">
        <f t="shared" si="3"/>
        <v>-8</v>
      </c>
      <c r="O26" s="83">
        <f t="shared" si="3"/>
        <v>2</v>
      </c>
      <c r="P26" s="470">
        <f>E26/'B1 Housing Units'!AE27</f>
        <v>1.1262596324836989E-2</v>
      </c>
      <c r="Q26" s="433">
        <f>F26/'B1 Housing Units'!AF27</f>
        <v>6.4858490566037739E-3</v>
      </c>
      <c r="R26" s="435">
        <f>G26/'B1 Housing Units'!J27</f>
        <v>7.719714964370546E-3</v>
      </c>
    </row>
    <row r="27" spans="1:18">
      <c r="A27" s="437" t="s">
        <v>23</v>
      </c>
      <c r="B27" s="358">
        <v>3</v>
      </c>
      <c r="C27" s="358">
        <v>8</v>
      </c>
      <c r="D27" s="358">
        <v>12</v>
      </c>
      <c r="E27" s="442">
        <v>12</v>
      </c>
      <c r="F27" s="358">
        <v>16</v>
      </c>
      <c r="G27" s="443">
        <v>21</v>
      </c>
      <c r="H27" s="358"/>
      <c r="I27" s="358"/>
      <c r="J27" s="358"/>
      <c r="K27" s="442">
        <f t="shared" si="3"/>
        <v>5</v>
      </c>
      <c r="L27" s="358">
        <f t="shared" si="3"/>
        <v>4</v>
      </c>
      <c r="M27" s="358">
        <f t="shared" si="3"/>
        <v>0</v>
      </c>
      <c r="N27" s="358">
        <f t="shared" si="3"/>
        <v>4</v>
      </c>
      <c r="O27" s="358">
        <f t="shared" si="3"/>
        <v>5</v>
      </c>
      <c r="P27" s="470">
        <f>E27/'B1 Housing Units'!AE28</f>
        <v>6.8767908309455587E-3</v>
      </c>
      <c r="Q27" s="433">
        <f>F27/'B1 Housing Units'!AF28</f>
        <v>9.1220068415051314E-3</v>
      </c>
      <c r="R27" s="435">
        <f>G27/'B1 Housing Units'!J28</f>
        <v>1.2048192771084338E-2</v>
      </c>
    </row>
    <row r="28" spans="1:18">
      <c r="A28" s="437" t="s">
        <v>26</v>
      </c>
      <c r="B28" s="83">
        <v>1</v>
      </c>
      <c r="C28" s="83">
        <v>5</v>
      </c>
      <c r="D28" s="83">
        <v>18</v>
      </c>
      <c r="E28" s="440">
        <v>27</v>
      </c>
      <c r="F28" s="83">
        <v>16</v>
      </c>
      <c r="G28" s="441">
        <v>29</v>
      </c>
      <c r="H28" s="83"/>
      <c r="I28" s="83"/>
      <c r="J28" s="83"/>
      <c r="K28" s="440">
        <f t="shared" si="3"/>
        <v>4</v>
      </c>
      <c r="L28" s="83">
        <f t="shared" si="3"/>
        <v>13</v>
      </c>
      <c r="M28" s="83">
        <f t="shared" si="3"/>
        <v>9</v>
      </c>
      <c r="N28" s="83">
        <f t="shared" si="3"/>
        <v>-11</v>
      </c>
      <c r="O28" s="83">
        <f t="shared" si="3"/>
        <v>13</v>
      </c>
      <c r="P28" s="470">
        <f>E28/'B1 Housing Units'!AE29</f>
        <v>1.0281797410510283E-2</v>
      </c>
      <c r="Q28" s="433">
        <f>F28/'B1 Housing Units'!AF29</f>
        <v>5.9902658180456762E-3</v>
      </c>
      <c r="R28" s="435">
        <f>G28/'B1 Housing Units'!J29</f>
        <v>1.0650018362100624E-2</v>
      </c>
    </row>
    <row r="29" spans="1:18">
      <c r="A29" s="437" t="s">
        <v>28</v>
      </c>
      <c r="B29" s="83">
        <v>1</v>
      </c>
      <c r="C29" s="83">
        <v>8</v>
      </c>
      <c r="D29" s="83">
        <v>13</v>
      </c>
      <c r="E29" s="440">
        <v>12</v>
      </c>
      <c r="F29" s="83">
        <v>15</v>
      </c>
      <c r="G29" s="441">
        <v>17</v>
      </c>
      <c r="H29" s="83"/>
      <c r="I29" s="83"/>
      <c r="J29" s="83"/>
      <c r="K29" s="440">
        <f t="shared" si="3"/>
        <v>7</v>
      </c>
      <c r="L29" s="83">
        <f t="shared" si="3"/>
        <v>5</v>
      </c>
      <c r="M29" s="83">
        <f t="shared" si="3"/>
        <v>-1</v>
      </c>
      <c r="N29" s="83">
        <f t="shared" si="3"/>
        <v>3</v>
      </c>
      <c r="O29" s="83">
        <f t="shared" si="3"/>
        <v>2</v>
      </c>
      <c r="P29" s="470">
        <f>E29/'B1 Housing Units'!AE30</f>
        <v>7.9051383399209481E-3</v>
      </c>
      <c r="Q29" s="433">
        <f>F29/'B1 Housing Units'!AF30</f>
        <v>9.8296199213630409E-3</v>
      </c>
      <c r="R29" s="435">
        <f>G29/'B1 Housing Units'!J30</f>
        <v>1.0807374443738081E-2</v>
      </c>
    </row>
    <row r="30" spans="1:18">
      <c r="A30" s="437" t="s">
        <v>30</v>
      </c>
      <c r="B30" s="83">
        <v>1</v>
      </c>
      <c r="C30" s="83">
        <v>8</v>
      </c>
      <c r="D30" s="83">
        <v>15</v>
      </c>
      <c r="E30" s="440">
        <v>26</v>
      </c>
      <c r="F30" s="83">
        <v>9</v>
      </c>
      <c r="G30" s="441">
        <v>19</v>
      </c>
      <c r="H30" s="83"/>
      <c r="I30" s="83"/>
      <c r="J30" s="83"/>
      <c r="K30" s="440">
        <f t="shared" si="3"/>
        <v>7</v>
      </c>
      <c r="L30" s="83">
        <f t="shared" si="3"/>
        <v>7</v>
      </c>
      <c r="M30" s="83">
        <f t="shared" si="3"/>
        <v>11</v>
      </c>
      <c r="N30" s="83">
        <f t="shared" si="3"/>
        <v>-17</v>
      </c>
      <c r="O30" s="83">
        <f t="shared" si="3"/>
        <v>10</v>
      </c>
      <c r="P30" s="470">
        <f>E30/'B1 Housing Units'!AE31</f>
        <v>7.063298016843249E-3</v>
      </c>
      <c r="Q30" s="433">
        <f>F30/'B1 Housing Units'!AF31</f>
        <v>2.4206562668101128E-3</v>
      </c>
      <c r="R30" s="435">
        <f>G30/'B1 Housing Units'!J31</f>
        <v>5.0979339951703782E-3</v>
      </c>
    </row>
    <row r="31" spans="1:18">
      <c r="A31" s="437" t="s">
        <v>36</v>
      </c>
      <c r="B31" s="83">
        <v>3</v>
      </c>
      <c r="C31" s="83">
        <v>6</v>
      </c>
      <c r="D31" s="83">
        <v>13</v>
      </c>
      <c r="E31" s="440">
        <v>12</v>
      </c>
      <c r="F31" s="83">
        <v>15</v>
      </c>
      <c r="G31" s="441">
        <v>17</v>
      </c>
      <c r="H31" s="83"/>
      <c r="I31" s="83"/>
      <c r="J31" s="83"/>
      <c r="K31" s="440">
        <f t="shared" si="3"/>
        <v>3</v>
      </c>
      <c r="L31" s="83">
        <f t="shared" si="3"/>
        <v>7</v>
      </c>
      <c r="M31" s="83">
        <f t="shared" si="3"/>
        <v>-1</v>
      </c>
      <c r="N31" s="83">
        <f t="shared" si="3"/>
        <v>3</v>
      </c>
      <c r="O31" s="83">
        <f t="shared" si="3"/>
        <v>2</v>
      </c>
      <c r="P31" s="470">
        <f>E31/'B1 Housing Units'!AE32</f>
        <v>4.8057669203043652E-3</v>
      </c>
      <c r="Q31" s="433">
        <f>F31/'B1 Housing Units'!AF32</f>
        <v>5.9904153354632585E-3</v>
      </c>
      <c r="R31" s="435">
        <f>G31/'B1 Housing Units'!J32</f>
        <v>6.8548387096774195E-3</v>
      </c>
    </row>
    <row r="32" spans="1:18">
      <c r="A32" s="437" t="s">
        <v>45</v>
      </c>
      <c r="B32" s="83">
        <v>0</v>
      </c>
      <c r="C32" s="83">
        <v>2</v>
      </c>
      <c r="D32" s="83">
        <v>16</v>
      </c>
      <c r="E32" s="440">
        <v>14</v>
      </c>
      <c r="F32" s="83">
        <v>14</v>
      </c>
      <c r="G32" s="441">
        <v>23</v>
      </c>
      <c r="H32" s="83"/>
      <c r="I32" s="83"/>
      <c r="J32" s="83"/>
      <c r="K32" s="440">
        <f t="shared" si="3"/>
        <v>2</v>
      </c>
      <c r="L32" s="83">
        <f t="shared" si="3"/>
        <v>14</v>
      </c>
      <c r="M32" s="83">
        <f t="shared" si="3"/>
        <v>-2</v>
      </c>
      <c r="N32" s="83">
        <f t="shared" si="3"/>
        <v>0</v>
      </c>
      <c r="O32" s="83">
        <f t="shared" si="3"/>
        <v>9</v>
      </c>
      <c r="P32" s="470">
        <f>E32/'B1 Housing Units'!AE33</f>
        <v>8.1348053457292267E-3</v>
      </c>
      <c r="Q32" s="433">
        <f>F32/'B1 Housing Units'!AF33</f>
        <v>8.0878105141536684E-3</v>
      </c>
      <c r="R32" s="435">
        <f>G32/'B1 Housing Units'!J33</f>
        <v>1.3135351227869789E-2</v>
      </c>
    </row>
    <row r="33" spans="1:18">
      <c r="A33" s="437" t="s">
        <v>47</v>
      </c>
      <c r="B33" s="83">
        <v>4</v>
      </c>
      <c r="C33" s="83">
        <v>3</v>
      </c>
      <c r="D33" s="83">
        <v>11</v>
      </c>
      <c r="E33" s="440">
        <v>15</v>
      </c>
      <c r="F33" s="83">
        <v>24</v>
      </c>
      <c r="G33" s="441">
        <v>19</v>
      </c>
      <c r="H33" s="83"/>
      <c r="I33" s="83"/>
      <c r="J33" s="83"/>
      <c r="K33" s="440">
        <f t="shared" si="3"/>
        <v>-1</v>
      </c>
      <c r="L33" s="83">
        <f t="shared" si="3"/>
        <v>8</v>
      </c>
      <c r="M33" s="83">
        <f t="shared" si="3"/>
        <v>4</v>
      </c>
      <c r="N33" s="83">
        <f t="shared" si="3"/>
        <v>9</v>
      </c>
      <c r="O33" s="83">
        <f t="shared" si="3"/>
        <v>-5</v>
      </c>
      <c r="P33" s="470">
        <f>E33/'B1 Housing Units'!AE34</f>
        <v>6.6195939982347752E-3</v>
      </c>
      <c r="Q33" s="433">
        <f>F33/'B1 Housing Units'!AF34</f>
        <v>1.0517090271691499E-2</v>
      </c>
      <c r="R33" s="435">
        <f>G33/'B1 Housing Units'!J34</f>
        <v>8.9243776420854862E-3</v>
      </c>
    </row>
    <row r="34" spans="1:18">
      <c r="A34" s="437" t="s">
        <v>48</v>
      </c>
      <c r="B34" s="83">
        <v>3</v>
      </c>
      <c r="C34" s="83">
        <v>1</v>
      </c>
      <c r="D34" s="83">
        <v>3</v>
      </c>
      <c r="E34" s="440">
        <v>12</v>
      </c>
      <c r="F34" s="83">
        <v>13</v>
      </c>
      <c r="G34" s="441">
        <v>18</v>
      </c>
      <c r="H34" s="83"/>
      <c r="I34" s="83"/>
      <c r="J34" s="83"/>
      <c r="K34" s="440">
        <f t="shared" si="3"/>
        <v>-2</v>
      </c>
      <c r="L34" s="83">
        <f t="shared" si="3"/>
        <v>2</v>
      </c>
      <c r="M34" s="83">
        <f t="shared" si="3"/>
        <v>9</v>
      </c>
      <c r="N34" s="83">
        <f t="shared" si="3"/>
        <v>1</v>
      </c>
      <c r="O34" s="83">
        <f t="shared" si="3"/>
        <v>5</v>
      </c>
      <c r="P34" s="470">
        <f>E34/'B1 Housing Units'!AE35</f>
        <v>5.8968058968058967E-3</v>
      </c>
      <c r="Q34" s="433">
        <f>F34/'B1 Housing Units'!AF35</f>
        <v>6.3260340632603409E-3</v>
      </c>
      <c r="R34" s="435">
        <f>G34/'B1 Housing Units'!J35</f>
        <v>9.0634441087613302E-3</v>
      </c>
    </row>
    <row r="35" spans="1:18">
      <c r="A35" s="437" t="s">
        <v>50</v>
      </c>
      <c r="B35" s="83">
        <v>7</v>
      </c>
      <c r="C35" s="83">
        <v>10</v>
      </c>
      <c r="D35" s="83">
        <v>13</v>
      </c>
      <c r="E35" s="440">
        <v>27</v>
      </c>
      <c r="F35" s="83">
        <v>17</v>
      </c>
      <c r="G35" s="441">
        <v>27</v>
      </c>
      <c r="H35" s="83"/>
      <c r="I35" s="83"/>
      <c r="J35" s="83"/>
      <c r="K35" s="440">
        <f t="shared" si="3"/>
        <v>3</v>
      </c>
      <c r="L35" s="83">
        <f t="shared" si="3"/>
        <v>3</v>
      </c>
      <c r="M35" s="83">
        <f t="shared" si="3"/>
        <v>14</v>
      </c>
      <c r="N35" s="83">
        <f t="shared" si="3"/>
        <v>-10</v>
      </c>
      <c r="O35" s="83">
        <f t="shared" si="3"/>
        <v>10</v>
      </c>
      <c r="P35" s="470">
        <f>E35/'B1 Housing Units'!AE36</f>
        <v>9.0030010003334451E-3</v>
      </c>
      <c r="Q35" s="433">
        <f>F35/'B1 Housing Units'!AF36</f>
        <v>5.6666666666666671E-3</v>
      </c>
      <c r="R35" s="435">
        <f>G35/'B1 Housing Units'!J36</f>
        <v>8.952254641909815E-3</v>
      </c>
    </row>
    <row r="36" spans="1:18">
      <c r="A36" s="437" t="s">
        <v>52</v>
      </c>
      <c r="B36" s="83">
        <v>7</v>
      </c>
      <c r="C36" s="83">
        <v>18</v>
      </c>
      <c r="D36" s="83">
        <v>28</v>
      </c>
      <c r="E36" s="440">
        <v>52</v>
      </c>
      <c r="F36" s="83">
        <v>51</v>
      </c>
      <c r="G36" s="441">
        <v>51</v>
      </c>
      <c r="H36" s="83"/>
      <c r="I36" s="83"/>
      <c r="J36" s="83"/>
      <c r="K36" s="440">
        <f t="shared" si="3"/>
        <v>11</v>
      </c>
      <c r="L36" s="83">
        <f t="shared" si="3"/>
        <v>10</v>
      </c>
      <c r="M36" s="83">
        <f t="shared" si="3"/>
        <v>24</v>
      </c>
      <c r="N36" s="83">
        <f t="shared" si="3"/>
        <v>-1</v>
      </c>
      <c r="O36" s="83">
        <f t="shared" si="3"/>
        <v>0</v>
      </c>
      <c r="P36" s="470">
        <f>E36/'B1 Housing Units'!AE37</f>
        <v>1.185860889395667E-2</v>
      </c>
      <c r="Q36" s="433">
        <f>F36/'B1 Housing Units'!AF37</f>
        <v>1.1564625850340135E-2</v>
      </c>
      <c r="R36" s="435">
        <f>G36/'B1 Housing Units'!J37</f>
        <v>1.1988716502115656E-2</v>
      </c>
    </row>
    <row r="37" spans="1:18">
      <c r="A37" s="437" t="s">
        <v>55</v>
      </c>
      <c r="B37" s="83">
        <v>5</v>
      </c>
      <c r="C37" s="83">
        <v>11</v>
      </c>
      <c r="D37" s="83">
        <v>7</v>
      </c>
      <c r="E37" s="440">
        <v>19</v>
      </c>
      <c r="F37" s="83">
        <v>29</v>
      </c>
      <c r="G37" s="441">
        <v>29</v>
      </c>
      <c r="H37" s="83"/>
      <c r="I37" s="83"/>
      <c r="J37" s="83"/>
      <c r="K37" s="440">
        <f t="shared" ref="K37:O52" si="4">C37-B37</f>
        <v>6</v>
      </c>
      <c r="L37" s="83">
        <f t="shared" si="4"/>
        <v>-4</v>
      </c>
      <c r="M37" s="83">
        <f t="shared" si="4"/>
        <v>12</v>
      </c>
      <c r="N37" s="83">
        <f t="shared" si="4"/>
        <v>10</v>
      </c>
      <c r="O37" s="83">
        <f t="shared" si="4"/>
        <v>0</v>
      </c>
      <c r="P37" s="470">
        <f>E37/'B1 Housing Units'!AE38</f>
        <v>8.7800369685767099E-3</v>
      </c>
      <c r="Q37" s="433">
        <f>F37/'B1 Housing Units'!AF38</f>
        <v>1.3260173754000914E-2</v>
      </c>
      <c r="R37" s="435">
        <f>G37/'B1 Housing Units'!J38</f>
        <v>1.3098464317976514E-2</v>
      </c>
    </row>
    <row r="38" spans="1:18" s="454" customFormat="1">
      <c r="A38" s="448" t="s">
        <v>119</v>
      </c>
      <c r="B38" s="449">
        <f t="shared" ref="B38:J38" si="5">SUM(B21:B37)</f>
        <v>40</v>
      </c>
      <c r="C38" s="449">
        <f t="shared" si="5"/>
        <v>99</v>
      </c>
      <c r="D38" s="449">
        <f t="shared" si="5"/>
        <v>195</v>
      </c>
      <c r="E38" s="450">
        <f>SUM(E21:E37)</f>
        <v>300</v>
      </c>
      <c r="F38" s="449">
        <f t="shared" si="5"/>
        <v>278</v>
      </c>
      <c r="G38" s="451">
        <f t="shared" si="5"/>
        <v>343</v>
      </c>
      <c r="H38" s="449">
        <f t="shared" si="5"/>
        <v>0</v>
      </c>
      <c r="I38" s="449">
        <f t="shared" si="5"/>
        <v>0</v>
      </c>
      <c r="J38" s="449">
        <f t="shared" si="5"/>
        <v>0</v>
      </c>
      <c r="K38" s="450">
        <f t="shared" si="4"/>
        <v>59</v>
      </c>
      <c r="L38" s="449">
        <f t="shared" si="4"/>
        <v>96</v>
      </c>
      <c r="M38" s="449">
        <f t="shared" si="4"/>
        <v>105</v>
      </c>
      <c r="N38" s="449">
        <f t="shared" si="4"/>
        <v>-22</v>
      </c>
      <c r="O38" s="449">
        <f t="shared" si="4"/>
        <v>65</v>
      </c>
      <c r="P38" s="471">
        <f>E38/'B1 Housing Units'!AE39</f>
        <v>7.8472403871305257E-3</v>
      </c>
      <c r="Q38" s="452">
        <f>F38/'B1 Housing Units'!AF39</f>
        <v>7.2264101897582533E-3</v>
      </c>
      <c r="R38" s="453">
        <f>G38/'B1 Housing Units'!J39</f>
        <v>8.950472313553573E-3</v>
      </c>
    </row>
    <row r="39" spans="1:18">
      <c r="A39" s="437" t="s">
        <v>24</v>
      </c>
      <c r="B39" s="83">
        <v>13</v>
      </c>
      <c r="C39" s="83">
        <v>44</v>
      </c>
      <c r="D39" s="83">
        <v>88</v>
      </c>
      <c r="E39" s="440">
        <v>146</v>
      </c>
      <c r="F39" s="83">
        <v>112</v>
      </c>
      <c r="G39" s="441">
        <v>122</v>
      </c>
      <c r="H39" s="83"/>
      <c r="I39" s="83"/>
      <c r="J39" s="83"/>
      <c r="K39" s="440">
        <f t="shared" si="4"/>
        <v>31</v>
      </c>
      <c r="L39" s="83">
        <f t="shared" si="4"/>
        <v>44</v>
      </c>
      <c r="M39" s="83">
        <f t="shared" si="4"/>
        <v>58</v>
      </c>
      <c r="N39" s="83">
        <f t="shared" si="4"/>
        <v>-34</v>
      </c>
      <c r="O39" s="83">
        <f t="shared" si="4"/>
        <v>10</v>
      </c>
      <c r="P39" s="470">
        <f>E39/'B1 Housing Units'!AE40</f>
        <v>1.0944527736131934E-2</v>
      </c>
      <c r="Q39" s="433">
        <f>F39/'B1 Housing Units'!AF40</f>
        <v>8.3913988162133812E-3</v>
      </c>
      <c r="R39" s="435">
        <f>G39/'B1 Housing Units'!J40</f>
        <v>9.1888227762295695E-3</v>
      </c>
    </row>
    <row r="40" spans="1:18">
      <c r="A40" s="437" t="s">
        <v>33</v>
      </c>
      <c r="B40" s="83"/>
      <c r="C40" s="83"/>
      <c r="D40" s="83"/>
      <c r="E40" s="440">
        <v>64</v>
      </c>
      <c r="F40" s="83">
        <v>70</v>
      </c>
      <c r="G40" s="441">
        <v>73</v>
      </c>
      <c r="H40" s="83"/>
      <c r="I40" s="83"/>
      <c r="J40" s="83"/>
      <c r="K40" s="440"/>
      <c r="L40" s="83"/>
      <c r="M40" s="83"/>
      <c r="N40" s="83">
        <f t="shared" si="4"/>
        <v>6</v>
      </c>
      <c r="O40" s="83">
        <f t="shared" si="4"/>
        <v>3</v>
      </c>
      <c r="P40" s="470">
        <f>E40/'B1 Housing Units'!AE41</f>
        <v>6.9724370846497444E-3</v>
      </c>
      <c r="Q40" s="433">
        <f>F40/'B1 Housing Units'!AF41</f>
        <v>7.6128330614464385E-3</v>
      </c>
      <c r="R40" s="435">
        <f>G40/'B1 Housing Units'!J41</f>
        <v>7.9244463742943992E-3</v>
      </c>
    </row>
    <row r="41" spans="1:18">
      <c r="A41" s="437" t="s">
        <v>37</v>
      </c>
      <c r="B41" s="83"/>
      <c r="C41" s="83"/>
      <c r="D41" s="83"/>
      <c r="E41" s="440">
        <v>16</v>
      </c>
      <c r="F41" s="83">
        <v>15</v>
      </c>
      <c r="G41" s="441">
        <v>14</v>
      </c>
      <c r="H41" s="83"/>
      <c r="I41" s="83"/>
      <c r="J41" s="83"/>
      <c r="K41" s="440"/>
      <c r="L41" s="83"/>
      <c r="M41" s="83"/>
      <c r="N41" s="83">
        <f t="shared" si="4"/>
        <v>-1</v>
      </c>
      <c r="O41" s="83">
        <f t="shared" si="4"/>
        <v>-1</v>
      </c>
      <c r="P41" s="470">
        <f>E41/'B1 Housing Units'!AE42</f>
        <v>5.5058499655884375E-3</v>
      </c>
      <c r="Q41" s="433">
        <f>F41/'B1 Housing Units'!AF42</f>
        <v>5.1003060183611015E-3</v>
      </c>
      <c r="R41" s="435">
        <f>G41/'B1 Housing Units'!J42</f>
        <v>4.807692307692308E-3</v>
      </c>
    </row>
    <row r="42" spans="1:18">
      <c r="A42" s="437" t="s">
        <v>38</v>
      </c>
      <c r="B42" s="83">
        <v>5</v>
      </c>
      <c r="C42" s="83">
        <v>14</v>
      </c>
      <c r="D42" s="83">
        <v>34</v>
      </c>
      <c r="E42" s="440">
        <v>54</v>
      </c>
      <c r="F42" s="83">
        <v>51</v>
      </c>
      <c r="G42" s="441">
        <v>82</v>
      </c>
      <c r="H42" s="83"/>
      <c r="I42" s="83"/>
      <c r="J42" s="83"/>
      <c r="K42" s="440">
        <f>C42-B42</f>
        <v>9</v>
      </c>
      <c r="L42" s="83">
        <f>D42-C42</f>
        <v>20</v>
      </c>
      <c r="M42" s="83">
        <f>E42-D42</f>
        <v>20</v>
      </c>
      <c r="N42" s="83">
        <f t="shared" si="4"/>
        <v>-3</v>
      </c>
      <c r="O42" s="83">
        <f t="shared" si="4"/>
        <v>31</v>
      </c>
      <c r="P42" s="470">
        <f>E42/'B1 Housing Units'!AE43</f>
        <v>6.2959076600209865E-3</v>
      </c>
      <c r="Q42" s="433">
        <f>F42/'B1 Housing Units'!AF43</f>
        <v>5.930922200255844E-3</v>
      </c>
      <c r="R42" s="435">
        <f>G42/'B1 Housing Units'!J43</f>
        <v>9.3489909930452621E-3</v>
      </c>
    </row>
    <row r="43" spans="1:18">
      <c r="A43" s="437" t="s">
        <v>39</v>
      </c>
      <c r="B43" s="83"/>
      <c r="C43" s="83"/>
      <c r="D43" s="83"/>
      <c r="E43" s="440">
        <v>76</v>
      </c>
      <c r="F43" s="83">
        <v>82</v>
      </c>
      <c r="G43" s="441">
        <v>79</v>
      </c>
      <c r="H43" s="83"/>
      <c r="I43" s="83"/>
      <c r="J43" s="83"/>
      <c r="K43" s="440"/>
      <c r="L43" s="83"/>
      <c r="M43" s="83"/>
      <c r="N43" s="83">
        <f t="shared" si="4"/>
        <v>6</v>
      </c>
      <c r="O43" s="83">
        <f t="shared" si="4"/>
        <v>-3</v>
      </c>
      <c r="P43" s="470">
        <f>E43/'B1 Housing Units'!AE44</f>
        <v>7.7306479503611025E-3</v>
      </c>
      <c r="Q43" s="433">
        <f>F43/'B1 Housing Units'!AF44</f>
        <v>8.3113723900263524E-3</v>
      </c>
      <c r="R43" s="435">
        <f>G43/'B1 Housing Units'!J44</f>
        <v>8.0464453045426768E-3</v>
      </c>
    </row>
    <row r="44" spans="1:18">
      <c r="A44" s="437" t="s">
        <v>40</v>
      </c>
      <c r="B44" s="83"/>
      <c r="C44" s="83"/>
      <c r="D44" s="83"/>
      <c r="E44" s="440">
        <v>248</v>
      </c>
      <c r="F44" s="83">
        <v>190</v>
      </c>
      <c r="G44" s="441">
        <v>225</v>
      </c>
      <c r="H44" s="83"/>
      <c r="I44" s="83"/>
      <c r="J44" s="83"/>
      <c r="K44" s="440"/>
      <c r="L44" s="83"/>
      <c r="M44" s="83"/>
      <c r="N44" s="83">
        <f t="shared" si="4"/>
        <v>-58</v>
      </c>
      <c r="O44" s="83">
        <f t="shared" si="4"/>
        <v>35</v>
      </c>
      <c r="P44" s="470">
        <f>E44/'B1 Housing Units'!AE45</f>
        <v>6.6645168225303664E-3</v>
      </c>
      <c r="Q44" s="433">
        <f>F44/'B1 Housing Units'!AF45</f>
        <v>5.0799422490775898E-3</v>
      </c>
      <c r="R44" s="435">
        <f>G44/'B1 Housing Units'!J45</f>
        <v>6.0535944898837714E-3</v>
      </c>
    </row>
    <row r="45" spans="1:18">
      <c r="A45" s="437" t="s">
        <v>49</v>
      </c>
      <c r="B45" s="83"/>
      <c r="C45" s="83"/>
      <c r="D45" s="83"/>
      <c r="E45" s="440">
        <v>32</v>
      </c>
      <c r="F45" s="83">
        <v>21</v>
      </c>
      <c r="G45" s="441">
        <v>28</v>
      </c>
      <c r="H45" s="83"/>
      <c r="I45" s="83"/>
      <c r="J45" s="83"/>
      <c r="K45" s="440"/>
      <c r="L45" s="83"/>
      <c r="M45" s="83"/>
      <c r="N45" s="83">
        <f t="shared" si="4"/>
        <v>-11</v>
      </c>
      <c r="O45" s="83">
        <f t="shared" si="4"/>
        <v>7</v>
      </c>
      <c r="P45" s="470">
        <f>E45/'B1 Housing Units'!AE46</f>
        <v>7.154035323049408E-3</v>
      </c>
      <c r="Q45" s="433">
        <f>F45/'B1 Housing Units'!AF46</f>
        <v>4.6770601336302894E-3</v>
      </c>
      <c r="R45" s="435">
        <f>G45/'B1 Housing Units'!J46</f>
        <v>6.0896041757285777E-3</v>
      </c>
    </row>
    <row r="46" spans="1:18">
      <c r="A46" s="437" t="s">
        <v>54</v>
      </c>
      <c r="B46" s="83">
        <v>6</v>
      </c>
      <c r="C46" s="83">
        <v>17</v>
      </c>
      <c r="D46" s="83">
        <v>43</v>
      </c>
      <c r="E46" s="440">
        <v>87</v>
      </c>
      <c r="F46" s="83">
        <v>65</v>
      </c>
      <c r="G46" s="441">
        <v>69</v>
      </c>
      <c r="H46" s="83"/>
      <c r="I46" s="83"/>
      <c r="J46" s="83"/>
      <c r="K46" s="440">
        <f t="shared" ref="K46:M47" si="6">C46-B46</f>
        <v>11</v>
      </c>
      <c r="L46" s="83">
        <f t="shared" si="6"/>
        <v>26</v>
      </c>
      <c r="M46" s="83">
        <f t="shared" si="6"/>
        <v>44</v>
      </c>
      <c r="N46" s="83">
        <f t="shared" si="4"/>
        <v>-22</v>
      </c>
      <c r="O46" s="83">
        <f t="shared" si="4"/>
        <v>4</v>
      </c>
      <c r="P46" s="470">
        <f>E46/'B1 Housing Units'!AE47</f>
        <v>7.184145334434352E-3</v>
      </c>
      <c r="Q46" s="433">
        <f>F46/'B1 Housing Units'!AF47</f>
        <v>5.3519967064635651E-3</v>
      </c>
      <c r="R46" s="435">
        <f>G46/'B1 Housing Units'!J47</f>
        <v>5.8425063505503812E-3</v>
      </c>
    </row>
    <row r="47" spans="1:18">
      <c r="A47" s="437" t="s">
        <v>59</v>
      </c>
      <c r="B47" s="83">
        <v>4</v>
      </c>
      <c r="C47" s="83">
        <v>10</v>
      </c>
      <c r="D47" s="83">
        <v>10</v>
      </c>
      <c r="E47" s="440">
        <v>30</v>
      </c>
      <c r="F47" s="83">
        <v>24</v>
      </c>
      <c r="G47" s="441">
        <v>23</v>
      </c>
      <c r="H47" s="83"/>
      <c r="I47" s="83"/>
      <c r="J47" s="83"/>
      <c r="K47" s="440">
        <f t="shared" si="6"/>
        <v>6</v>
      </c>
      <c r="L47" s="83">
        <f t="shared" si="6"/>
        <v>0</v>
      </c>
      <c r="M47" s="83">
        <f t="shared" si="6"/>
        <v>20</v>
      </c>
      <c r="N47" s="83">
        <f t="shared" si="4"/>
        <v>-6</v>
      </c>
      <c r="O47" s="83">
        <f t="shared" si="4"/>
        <v>-1</v>
      </c>
      <c r="P47" s="470">
        <f>E47/'B1 Housing Units'!AE48</f>
        <v>6.0422960725075529E-3</v>
      </c>
      <c r="Q47" s="433">
        <f>F47/'B1 Housing Units'!AF48</f>
        <v>4.7999999999999996E-3</v>
      </c>
      <c r="R47" s="435">
        <f>G47/'B1 Housing Units'!J48</f>
        <v>4.4539116963594116E-3</v>
      </c>
    </row>
    <row r="48" spans="1:18" s="454" customFormat="1">
      <c r="A48" s="448" t="s">
        <v>120</v>
      </c>
      <c r="B48" s="449">
        <f t="shared" ref="B48:J48" si="7">SUM(B39:B47)</f>
        <v>28</v>
      </c>
      <c r="C48" s="449">
        <f t="shared" si="7"/>
        <v>85</v>
      </c>
      <c r="D48" s="449"/>
      <c r="E48" s="450">
        <f t="shared" si="7"/>
        <v>753</v>
      </c>
      <c r="F48" s="449">
        <f>SUM(F39:F47)</f>
        <v>630</v>
      </c>
      <c r="G48" s="451">
        <f t="shared" si="7"/>
        <v>715</v>
      </c>
      <c r="H48" s="449">
        <f t="shared" si="7"/>
        <v>0</v>
      </c>
      <c r="I48" s="449">
        <f t="shared" si="7"/>
        <v>0</v>
      </c>
      <c r="J48" s="449">
        <f t="shared" si="7"/>
        <v>0</v>
      </c>
      <c r="K48" s="450">
        <f>C48-B48</f>
        <v>57</v>
      </c>
      <c r="L48" s="449">
        <f>D48-C48</f>
        <v>-85</v>
      </c>
      <c r="M48" s="449"/>
      <c r="N48" s="449">
        <f t="shared" si="4"/>
        <v>-123</v>
      </c>
      <c r="O48" s="449">
        <f t="shared" si="4"/>
        <v>85</v>
      </c>
      <c r="P48" s="471">
        <f>E48/'B1 Housing Units'!AE49</f>
        <v>7.3396820445839383E-3</v>
      </c>
      <c r="Q48" s="452">
        <f>F48/'B1 Housing Units'!AF49</f>
        <v>6.1173957372432875E-3</v>
      </c>
      <c r="R48" s="453">
        <f>G48/'B1 Housing Units'!J49</f>
        <v>6.9599922125961255E-3</v>
      </c>
    </row>
    <row r="49" spans="1:18">
      <c r="A49" s="455" t="s">
        <v>133</v>
      </c>
      <c r="B49" s="456"/>
      <c r="C49" s="456"/>
      <c r="D49" s="456"/>
      <c r="E49" s="457">
        <f t="shared" ref="E49:J49" si="8">SUM(E48,E38,E20)</f>
        <v>1225</v>
      </c>
      <c r="F49" s="456">
        <f t="shared" si="8"/>
        <v>1064</v>
      </c>
      <c r="G49" s="458">
        <f t="shared" si="8"/>
        <v>1239</v>
      </c>
      <c r="H49" s="456">
        <f t="shared" si="8"/>
        <v>0</v>
      </c>
      <c r="I49" s="456">
        <f t="shared" si="8"/>
        <v>0</v>
      </c>
      <c r="J49" s="456">
        <f t="shared" si="8"/>
        <v>0</v>
      </c>
      <c r="K49" s="457"/>
      <c r="L49" s="456"/>
      <c r="M49" s="456"/>
      <c r="N49" s="456">
        <f t="shared" si="4"/>
        <v>-161</v>
      </c>
      <c r="O49" s="456">
        <f t="shared" si="4"/>
        <v>175</v>
      </c>
      <c r="P49" s="472">
        <f>E49/'B1 Housing Units'!AE50</f>
        <v>6.4515109702019194E-3</v>
      </c>
      <c r="Q49" s="459">
        <f>F49/'B1 Housing Units'!AF50</f>
        <v>5.5822835946968304E-3</v>
      </c>
      <c r="R49" s="460">
        <f>G49/'B1 Housing Units'!J50</f>
        <v>6.5067719793925963E-3</v>
      </c>
    </row>
    <row r="50" spans="1:18">
      <c r="A50" s="455" t="s">
        <v>122</v>
      </c>
      <c r="B50" s="456"/>
      <c r="C50" s="456"/>
      <c r="D50" s="456"/>
      <c r="E50" s="457">
        <v>1088</v>
      </c>
      <c r="F50" s="456">
        <v>1044</v>
      </c>
      <c r="G50" s="458">
        <v>1172</v>
      </c>
      <c r="H50" s="456"/>
      <c r="I50" s="456"/>
      <c r="J50" s="456"/>
      <c r="K50" s="457"/>
      <c r="L50" s="456"/>
      <c r="M50" s="456"/>
      <c r="N50" s="456">
        <f t="shared" si="4"/>
        <v>-44</v>
      </c>
      <c r="O50" s="456">
        <f t="shared" si="4"/>
        <v>128</v>
      </c>
      <c r="P50" s="472">
        <f>E50/'B1 Housing Units'!AE51</f>
        <v>6.5837644851895558E-3</v>
      </c>
      <c r="Q50" s="459">
        <f>F50/'B1 Housing Units'!AF50</f>
        <v>5.4773534519393713E-3</v>
      </c>
      <c r="R50" s="460">
        <f>G50/'B1 Housing Units'!J51</f>
        <v>7.0579875100118634E-3</v>
      </c>
    </row>
    <row r="51" spans="1:18">
      <c r="A51" s="455" t="s">
        <v>123</v>
      </c>
      <c r="B51" s="456">
        <v>83</v>
      </c>
      <c r="C51" s="456">
        <v>238</v>
      </c>
      <c r="D51" s="456">
        <v>466</v>
      </c>
      <c r="E51" s="457">
        <v>805</v>
      </c>
      <c r="F51" s="456">
        <v>686</v>
      </c>
      <c r="G51" s="458">
        <v>820</v>
      </c>
      <c r="H51" s="456"/>
      <c r="I51" s="456"/>
      <c r="J51" s="456"/>
      <c r="K51" s="457">
        <f t="shared" ref="K51:M52" si="9">C51-B51</f>
        <v>155</v>
      </c>
      <c r="L51" s="456">
        <f t="shared" si="9"/>
        <v>228</v>
      </c>
      <c r="M51" s="456">
        <f t="shared" si="9"/>
        <v>339</v>
      </c>
      <c r="N51" s="456">
        <f t="shared" si="4"/>
        <v>-119</v>
      </c>
      <c r="O51" s="456">
        <f t="shared" si="4"/>
        <v>134</v>
      </c>
      <c r="P51" s="472">
        <f>E51/'B1 Housing Units'!AE52</f>
        <v>6.3756821187856902E-3</v>
      </c>
      <c r="Q51" s="459">
        <f>F51/'B1 Housing Units'!AF51</f>
        <v>4.1389879390132797E-3</v>
      </c>
      <c r="R51" s="460">
        <f>G51/'B1 Housing Units'!J52</f>
        <v>6.4715213599665375E-3</v>
      </c>
    </row>
    <row r="52" spans="1:18">
      <c r="A52" s="461" t="s">
        <v>134</v>
      </c>
      <c r="B52" s="462">
        <v>462</v>
      </c>
      <c r="C52" s="462">
        <v>1057</v>
      </c>
      <c r="D52" s="462">
        <v>2071</v>
      </c>
      <c r="E52" s="463">
        <v>3563</v>
      </c>
      <c r="F52" s="462">
        <v>3467</v>
      </c>
      <c r="G52" s="464">
        <v>3953</v>
      </c>
      <c r="H52" s="462"/>
      <c r="I52" s="462"/>
      <c r="J52" s="462"/>
      <c r="K52" s="463">
        <f t="shared" si="9"/>
        <v>595</v>
      </c>
      <c r="L52" s="462">
        <f t="shared" si="9"/>
        <v>1014</v>
      </c>
      <c r="M52" s="462">
        <f t="shared" si="9"/>
        <v>1492</v>
      </c>
      <c r="N52" s="462">
        <f t="shared" si="4"/>
        <v>-96</v>
      </c>
      <c r="O52" s="462">
        <f>G52-F52</f>
        <v>486</v>
      </c>
      <c r="P52" s="473">
        <f>'B7 Forclosure Data FOR PRiNT'!E52/'B1 Housing Units'!AE53</f>
        <v>5.8480875949308911E-3</v>
      </c>
      <c r="Q52" s="465">
        <f>F52/'B1 Housing Units'!AF53</f>
        <v>5.6704158686596258E-3</v>
      </c>
      <c r="R52" s="466">
        <f>G52/'B1 Housing Units'!J53</f>
        <v>6.430214362167631E-3</v>
      </c>
    </row>
    <row r="53" spans="1:18" s="178" customFormat="1">
      <c r="A53" s="175" t="s">
        <v>135</v>
      </c>
      <c r="B53" s="176"/>
      <c r="C53" s="176"/>
      <c r="D53" s="176"/>
      <c r="E53" s="176"/>
      <c r="F53" s="176"/>
      <c r="G53" s="83"/>
      <c r="H53" s="176"/>
      <c r="I53" s="176"/>
      <c r="J53" s="176"/>
    </row>
    <row r="54" spans="1:18" s="178" customFormat="1">
      <c r="A54" s="179" t="s">
        <v>136</v>
      </c>
      <c r="B54" s="176"/>
      <c r="C54" s="176"/>
      <c r="D54" s="176"/>
      <c r="E54" s="176"/>
      <c r="F54" s="176"/>
      <c r="G54" s="83"/>
      <c r="H54" s="176"/>
      <c r="I54" s="176"/>
      <c r="J54" s="176"/>
    </row>
    <row r="55" spans="1:18" s="178" customFormat="1">
      <c r="A55" s="179" t="s">
        <v>137</v>
      </c>
      <c r="B55" s="176"/>
      <c r="C55" s="176"/>
      <c r="D55" s="176"/>
      <c r="E55" s="180"/>
      <c r="F55" s="180"/>
      <c r="G55" s="359"/>
      <c r="H55" s="180"/>
      <c r="I55" s="180"/>
      <c r="J55" s="180"/>
    </row>
    <row r="56" spans="1:18">
      <c r="A56" s="84"/>
      <c r="B56" s="83"/>
      <c r="C56" s="83"/>
      <c r="D56" s="83"/>
      <c r="E56" s="83"/>
      <c r="F56" s="358"/>
      <c r="G56" s="83"/>
      <c r="H56" s="83"/>
      <c r="I56" s="83"/>
      <c r="J56" s="83"/>
      <c r="N56" s="85"/>
    </row>
    <row r="57" spans="1:18">
      <c r="A57" s="84"/>
      <c r="B57" s="83"/>
      <c r="C57" s="83"/>
      <c r="D57" s="83"/>
      <c r="E57" s="83"/>
      <c r="F57" s="358"/>
      <c r="G57" s="83"/>
      <c r="H57" s="83"/>
      <c r="I57" s="83"/>
      <c r="J57" s="83"/>
      <c r="M57" s="434"/>
    </row>
    <row r="58" spans="1:18">
      <c r="A58" s="84"/>
      <c r="B58" s="83"/>
      <c r="C58" s="83"/>
      <c r="D58" s="83"/>
      <c r="E58" s="83"/>
      <c r="F58" s="83"/>
      <c r="G58" s="83"/>
      <c r="H58" s="83"/>
      <c r="I58" s="83"/>
      <c r="J58" s="83"/>
    </row>
    <row r="59" spans="1:18">
      <c r="A59" s="84"/>
      <c r="B59" s="83"/>
      <c r="C59" s="83"/>
      <c r="D59" s="83"/>
      <c r="E59" s="83"/>
      <c r="F59" s="83"/>
      <c r="G59" s="83"/>
      <c r="H59" s="83"/>
      <c r="I59" s="83"/>
      <c r="J59" s="83"/>
    </row>
    <row r="60" spans="1:18">
      <c r="A60" s="84"/>
      <c r="B60" s="83"/>
      <c r="C60" s="83"/>
      <c r="D60" s="83"/>
      <c r="E60" s="83"/>
      <c r="F60" s="83"/>
      <c r="G60" s="83"/>
      <c r="H60" s="83"/>
      <c r="I60" s="83"/>
      <c r="J60" s="83"/>
    </row>
    <row r="61" spans="1:18">
      <c r="A61" s="84"/>
      <c r="B61" s="83"/>
      <c r="C61" s="83"/>
      <c r="D61" s="83"/>
      <c r="E61" s="83"/>
      <c r="F61" s="83"/>
      <c r="G61" s="83"/>
      <c r="H61" s="83"/>
      <c r="I61" s="83"/>
      <c r="J61" s="83"/>
    </row>
    <row r="62" spans="1:18">
      <c r="A62" s="84"/>
      <c r="B62" s="83"/>
      <c r="C62" s="83"/>
      <c r="D62" s="83"/>
      <c r="E62" s="83"/>
      <c r="F62" s="83"/>
      <c r="G62" s="83"/>
      <c r="H62" s="83"/>
      <c r="I62" s="83"/>
      <c r="J62" s="83"/>
    </row>
    <row r="63" spans="1:18">
      <c r="A63" s="84"/>
      <c r="B63" s="83"/>
      <c r="C63" s="83"/>
      <c r="D63" s="83"/>
      <c r="E63" s="83"/>
      <c r="F63" s="83"/>
      <c r="G63" s="83"/>
      <c r="H63" s="83"/>
      <c r="I63" s="83"/>
      <c r="J63" s="83"/>
    </row>
    <row r="64" spans="1:18">
      <c r="A64" s="84"/>
      <c r="B64" s="83"/>
      <c r="C64" s="83"/>
      <c r="D64" s="83"/>
      <c r="E64" s="83"/>
      <c r="F64" s="83"/>
      <c r="G64" s="83"/>
      <c r="H64" s="83"/>
      <c r="I64" s="83"/>
      <c r="J64" s="83"/>
    </row>
    <row r="65" spans="1:10">
      <c r="A65" s="84"/>
      <c r="B65" s="83"/>
      <c r="C65" s="83"/>
      <c r="D65" s="83"/>
      <c r="E65" s="83"/>
      <c r="F65" s="83"/>
      <c r="G65" s="83"/>
      <c r="H65" s="83"/>
      <c r="I65" s="83"/>
      <c r="J65" s="83"/>
    </row>
    <row r="66" spans="1:10">
      <c r="A66" s="84"/>
      <c r="B66" s="83"/>
      <c r="C66" s="83"/>
      <c r="D66" s="83"/>
      <c r="E66" s="83"/>
      <c r="F66" s="83"/>
      <c r="G66" s="83"/>
      <c r="H66" s="83"/>
      <c r="I66" s="83"/>
      <c r="J66" s="83"/>
    </row>
    <row r="67" spans="1:10">
      <c r="A67" s="84"/>
      <c r="B67" s="83"/>
      <c r="C67" s="83"/>
      <c r="D67" s="83"/>
      <c r="E67" s="83"/>
      <c r="F67" s="83"/>
      <c r="G67" s="83"/>
      <c r="H67" s="83"/>
      <c r="I67" s="83"/>
      <c r="J67" s="83"/>
    </row>
    <row r="68" spans="1:10">
      <c r="A68" s="84"/>
      <c r="B68" s="83"/>
      <c r="C68" s="83"/>
      <c r="D68" s="83"/>
      <c r="E68" s="83"/>
      <c r="F68" s="83"/>
      <c r="G68" s="83"/>
      <c r="H68" s="83"/>
      <c r="I68" s="83"/>
      <c r="J68" s="83"/>
    </row>
    <row r="69" spans="1:10">
      <c r="B69" s="83"/>
      <c r="C69" s="83"/>
      <c r="D69" s="83"/>
      <c r="E69" s="83"/>
      <c r="F69" s="83"/>
      <c r="G69" s="83"/>
      <c r="H69" s="83"/>
      <c r="I69" s="83"/>
      <c r="J69" s="83"/>
    </row>
  </sheetData>
  <mergeCells count="2">
    <mergeCell ref="K2:O2"/>
    <mergeCell ref="P2:R2"/>
  </mergeCells>
  <pageMargins left="1.25" right="0.25" top="0.25" bottom="0.25" header="0.3" footer="0.3"/>
  <pageSetup scale="91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D6BC-79AD-E440-AA2F-C2F81ECC2ACF}">
  <dimension ref="A1:G55"/>
  <sheetViews>
    <sheetView zoomScale="150" zoomScaleNormal="150" zoomScalePageLayoutView="150" workbookViewId="0">
      <pane ySplit="6" topLeftCell="A7" activePane="bottomLeft" state="frozenSplit"/>
      <selection activeCell="C18" sqref="C18"/>
      <selection pane="bottomLeft" activeCell="C18" sqref="C18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s="64" t="s">
        <v>353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A3" s="64"/>
      <c r="B3" s="62"/>
      <c r="C3" s="60"/>
      <c r="D3" s="62"/>
      <c r="E3" s="60"/>
      <c r="F3" s="62"/>
      <c r="G3" s="60"/>
    </row>
    <row r="4" spans="1:7">
      <c r="B4" s="62"/>
      <c r="C4" s="60"/>
      <c r="D4" s="62"/>
      <c r="E4" s="60"/>
      <c r="F4" s="62"/>
      <c r="G4" s="60"/>
    </row>
    <row r="5" spans="1:7">
      <c r="A5" s="141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7" ht="42">
      <c r="A6" s="142" t="s">
        <v>114</v>
      </c>
      <c r="B6" s="63" t="s">
        <v>116</v>
      </c>
      <c r="C6" s="61" t="s">
        <v>115</v>
      </c>
      <c r="D6" s="63" t="s">
        <v>116</v>
      </c>
      <c r="E6" s="61" t="s">
        <v>115</v>
      </c>
      <c r="F6" s="63" t="s">
        <v>116</v>
      </c>
      <c r="G6" s="61" t="s">
        <v>115</v>
      </c>
    </row>
    <row r="7" spans="1:7">
      <c r="A7" s="2" t="s">
        <v>25</v>
      </c>
      <c r="B7" s="60"/>
      <c r="C7" s="62"/>
      <c r="D7" s="60"/>
      <c r="E7" s="62"/>
      <c r="F7" s="635"/>
      <c r="G7" s="637"/>
    </row>
    <row r="8" spans="1:7">
      <c r="A8" s="1" t="s">
        <v>27</v>
      </c>
      <c r="B8" s="60"/>
      <c r="C8" s="62"/>
      <c r="D8" s="60"/>
      <c r="E8" s="62"/>
      <c r="F8" s="60"/>
      <c r="G8" s="638"/>
    </row>
    <row r="9" spans="1:7">
      <c r="A9" s="1" t="s">
        <v>29</v>
      </c>
      <c r="B9" s="60"/>
      <c r="C9" s="62"/>
      <c r="D9" s="60"/>
      <c r="E9" s="62"/>
      <c r="F9" s="60"/>
      <c r="G9" s="638"/>
    </row>
    <row r="10" spans="1:7">
      <c r="A10" s="1" t="s">
        <v>31</v>
      </c>
      <c r="B10" s="60"/>
      <c r="C10" s="62"/>
      <c r="D10" s="60"/>
      <c r="E10" s="62"/>
      <c r="F10" s="60"/>
      <c r="G10" s="638"/>
    </row>
    <row r="11" spans="1:7">
      <c r="A11" s="1" t="s">
        <v>32</v>
      </c>
      <c r="B11" s="60"/>
      <c r="C11" s="62"/>
      <c r="D11" s="60"/>
      <c r="E11" s="62"/>
      <c r="F11" s="60"/>
      <c r="G11" s="638"/>
    </row>
    <row r="12" spans="1:7">
      <c r="A12" s="1" t="s">
        <v>35</v>
      </c>
      <c r="B12" s="60"/>
      <c r="C12" s="62"/>
      <c r="D12" s="60"/>
      <c r="E12" s="62"/>
      <c r="F12" s="60"/>
      <c r="G12" s="638"/>
    </row>
    <row r="13" spans="1:7">
      <c r="A13" s="1" t="s">
        <v>41</v>
      </c>
      <c r="B13" s="60"/>
      <c r="C13" s="62"/>
      <c r="D13" s="60"/>
      <c r="E13" s="62"/>
      <c r="F13" s="60"/>
      <c r="G13" s="638"/>
    </row>
    <row r="14" spans="1:7">
      <c r="A14" s="1" t="s">
        <v>42</v>
      </c>
      <c r="B14" s="60"/>
      <c r="C14" s="62"/>
      <c r="D14" s="60"/>
      <c r="E14" s="62"/>
      <c r="F14" s="60"/>
      <c r="G14" s="638"/>
    </row>
    <row r="15" spans="1:7">
      <c r="A15" s="1" t="s">
        <v>43</v>
      </c>
      <c r="B15" s="60"/>
      <c r="C15" s="62"/>
      <c r="D15" s="60"/>
      <c r="E15" s="62"/>
      <c r="F15" s="60"/>
      <c r="G15" s="638"/>
    </row>
    <row r="16" spans="1:7">
      <c r="A16" s="1" t="s">
        <v>44</v>
      </c>
      <c r="B16" s="60"/>
      <c r="C16" s="62"/>
      <c r="D16" s="60"/>
      <c r="E16" s="62"/>
      <c r="F16" s="60"/>
      <c r="G16" s="638"/>
    </row>
    <row r="17" spans="1:7">
      <c r="A17" s="1" t="s">
        <v>46</v>
      </c>
      <c r="B17" s="60"/>
      <c r="C17" s="62"/>
      <c r="D17" s="60"/>
      <c r="E17" s="62"/>
      <c r="F17" s="60"/>
      <c r="G17" s="638"/>
    </row>
    <row r="18" spans="1:7">
      <c r="A18" s="1" t="s">
        <v>51</v>
      </c>
      <c r="B18" s="60"/>
      <c r="C18" s="62"/>
      <c r="D18" s="60"/>
      <c r="E18" s="62"/>
      <c r="F18" s="60"/>
      <c r="G18" s="638"/>
    </row>
    <row r="19" spans="1:7">
      <c r="A19" s="1" t="s">
        <v>53</v>
      </c>
      <c r="B19" s="60"/>
      <c r="C19" s="62"/>
      <c r="D19" s="60"/>
      <c r="E19" s="62"/>
      <c r="F19" s="60"/>
      <c r="G19" s="638"/>
    </row>
    <row r="20" spans="1:7">
      <c r="A20" s="1" t="s">
        <v>56</v>
      </c>
      <c r="B20" s="60"/>
      <c r="C20" s="62"/>
      <c r="D20" s="60"/>
      <c r="E20" s="62"/>
      <c r="F20" s="60"/>
      <c r="G20" s="638"/>
    </row>
    <row r="21" spans="1:7">
      <c r="A21" s="1" t="s">
        <v>57</v>
      </c>
      <c r="B21" s="60"/>
      <c r="C21" s="62"/>
      <c r="D21" s="60"/>
      <c r="E21" s="62"/>
      <c r="F21" s="60"/>
      <c r="G21" s="638"/>
    </row>
    <row r="22" spans="1:7">
      <c r="A22" s="1" t="s">
        <v>58</v>
      </c>
      <c r="B22" s="60"/>
      <c r="C22" s="62"/>
      <c r="D22" s="60"/>
      <c r="E22" s="62"/>
      <c r="F22" s="60"/>
      <c r="G22" s="638"/>
    </row>
    <row r="23" spans="1:7">
      <c r="A23" s="54" t="s">
        <v>118</v>
      </c>
      <c r="B23" s="134">
        <f>SUM(B7:B22)</f>
        <v>0</v>
      </c>
      <c r="C23" s="65" t="e">
        <f>(C7*B7+C8*B8+C9*B9+C10*B10+C11*B11+C12*B12+C13*B13+C14*B14+C15*B15+C16*B16+C17*B17+C18*B18+C19*B19+C20*B20+C21*B21+C22*B22)/B23</f>
        <v>#DIV/0!</v>
      </c>
      <c r="D23" s="134">
        <f>SUM(D7:D22)</f>
        <v>0</v>
      </c>
      <c r="E23" s="65" t="e">
        <f>(E7*D7+E8*D8+E9*D9+E10*D10+E11*D11+E12*D12+E13*D13+E14*D14+E15*D15+E16*D16+E17*D17+E18*D18+E19*D19+E20*D20+E21*D21+E22*D22)/D23</f>
        <v>#DIV/0!</v>
      </c>
      <c r="F23" s="636">
        <f>SUM(F7:F22)</f>
        <v>0</v>
      </c>
      <c r="G23" s="639" t="e">
        <f>(G7*F7+G8*F8+G9*F9+G10*F10+G11*F11+G12*F12+G13*F13+G14*F14+G15*F15+G16*F16+G17*F17+G18*F18+G19*F19+G20*F20+G21*F21+G22*F22)/F23</f>
        <v>#DIV/0!</v>
      </c>
    </row>
    <row r="24" spans="1:7">
      <c r="A24" s="1" t="s">
        <v>16</v>
      </c>
      <c r="B24" s="60"/>
      <c r="C24" s="62"/>
      <c r="D24" s="60"/>
      <c r="E24" s="62"/>
      <c r="F24" s="60"/>
      <c r="G24" s="638"/>
    </row>
    <row r="25" spans="1:7">
      <c r="A25" s="1" t="s">
        <v>18</v>
      </c>
      <c r="B25" s="60"/>
      <c r="C25" s="62"/>
      <c r="D25" s="60"/>
      <c r="E25" s="62"/>
      <c r="F25" s="60"/>
      <c r="G25" s="638"/>
    </row>
    <row r="26" spans="1:7">
      <c r="A26" s="1" t="s">
        <v>19</v>
      </c>
      <c r="B26" s="60"/>
      <c r="C26" s="62"/>
      <c r="D26" s="60"/>
      <c r="E26" s="62"/>
      <c r="F26" s="60"/>
      <c r="G26" s="638"/>
    </row>
    <row r="27" spans="1:7">
      <c r="A27" s="1" t="s">
        <v>20</v>
      </c>
      <c r="B27" s="60"/>
      <c r="C27" s="62"/>
      <c r="D27" s="60"/>
      <c r="E27" s="62"/>
      <c r="F27" s="60"/>
      <c r="G27" s="638"/>
    </row>
    <row r="28" spans="1:7">
      <c r="A28" s="1" t="s">
        <v>21</v>
      </c>
      <c r="B28" s="60"/>
      <c r="C28" s="62"/>
      <c r="D28" s="60"/>
      <c r="E28" s="62"/>
      <c r="F28" s="60"/>
      <c r="G28" s="638"/>
    </row>
    <row r="29" spans="1:7">
      <c r="A29" s="1" t="s">
        <v>22</v>
      </c>
      <c r="B29" s="60"/>
      <c r="C29" s="62"/>
      <c r="D29" s="60"/>
      <c r="E29" s="62"/>
      <c r="F29" s="60"/>
      <c r="G29" s="638"/>
    </row>
    <row r="30" spans="1:7">
      <c r="A30" s="1" t="s">
        <v>23</v>
      </c>
      <c r="B30" s="60"/>
      <c r="C30" s="62"/>
      <c r="D30" s="60"/>
      <c r="E30" s="62"/>
      <c r="F30" s="60"/>
      <c r="G30" s="638"/>
    </row>
    <row r="31" spans="1:7">
      <c r="A31" s="1" t="s">
        <v>26</v>
      </c>
      <c r="B31" s="60"/>
      <c r="C31" s="62"/>
      <c r="D31" s="60"/>
      <c r="E31" s="62"/>
      <c r="F31" s="60"/>
      <c r="G31" s="638"/>
    </row>
    <row r="32" spans="1:7">
      <c r="A32" s="1" t="s">
        <v>28</v>
      </c>
      <c r="B32" s="60"/>
      <c r="C32" s="62"/>
      <c r="D32" s="60"/>
      <c r="E32" s="62"/>
      <c r="F32" s="60"/>
      <c r="G32" s="638"/>
    </row>
    <row r="33" spans="1:7">
      <c r="A33" s="1" t="s">
        <v>30</v>
      </c>
      <c r="B33" s="60"/>
      <c r="C33" s="62"/>
      <c r="D33" s="60"/>
      <c r="E33" s="62"/>
      <c r="F33" s="60"/>
      <c r="G33" s="638"/>
    </row>
    <row r="34" spans="1:7">
      <c r="A34" s="1" t="s">
        <v>36</v>
      </c>
      <c r="B34" s="60"/>
      <c r="C34" s="62"/>
      <c r="D34" s="60"/>
      <c r="E34" s="62"/>
      <c r="F34" s="60"/>
      <c r="G34" s="638"/>
    </row>
    <row r="35" spans="1:7">
      <c r="A35" s="1" t="s">
        <v>45</v>
      </c>
      <c r="B35" s="60"/>
      <c r="C35" s="62"/>
      <c r="D35" s="60"/>
      <c r="E35" s="62"/>
      <c r="F35" s="60"/>
      <c r="G35" s="638"/>
    </row>
    <row r="36" spans="1:7">
      <c r="A36" s="1" t="s">
        <v>47</v>
      </c>
      <c r="B36" s="60"/>
      <c r="C36" s="62"/>
      <c r="D36" s="60"/>
      <c r="E36" s="62"/>
      <c r="F36" s="60"/>
      <c r="G36" s="638"/>
    </row>
    <row r="37" spans="1:7">
      <c r="A37" s="1" t="s">
        <v>48</v>
      </c>
      <c r="B37" s="60"/>
      <c r="C37" s="62"/>
      <c r="D37" s="60"/>
      <c r="E37" s="62"/>
      <c r="F37" s="60"/>
      <c r="G37" s="638"/>
    </row>
    <row r="38" spans="1:7">
      <c r="A38" s="1" t="s">
        <v>50</v>
      </c>
      <c r="B38" s="60"/>
      <c r="C38" s="62"/>
      <c r="D38" s="60"/>
      <c r="E38" s="62"/>
      <c r="F38" s="60"/>
      <c r="G38" s="638"/>
    </row>
    <row r="39" spans="1:7">
      <c r="A39" s="1" t="s">
        <v>52</v>
      </c>
      <c r="B39" s="60"/>
      <c r="C39" s="62"/>
      <c r="D39" s="60"/>
      <c r="E39" s="62"/>
      <c r="F39" s="60"/>
      <c r="G39" s="638"/>
    </row>
    <row r="40" spans="1:7">
      <c r="A40" s="1" t="s">
        <v>55</v>
      </c>
      <c r="B40" s="60"/>
      <c r="C40" s="62"/>
      <c r="D40" s="60"/>
      <c r="E40" s="62"/>
      <c r="F40" s="60"/>
      <c r="G40" s="638"/>
    </row>
    <row r="41" spans="1:7">
      <c r="A41" s="54" t="s">
        <v>119</v>
      </c>
      <c r="B41" s="66">
        <f>SUM(B24:B40)</f>
        <v>0</v>
      </c>
      <c r="C41" s="65" t="e">
        <f>(C24*B24+C25*B25+C26*B26+C27*B27+C28*B28+C29*B29+C30*B30+C31*B31+C32*B32+C33*B33+C34*B34+C35*B35+C36*B36+C37*B37+C38*B38+C39*B39+C40*B40)/B41</f>
        <v>#DIV/0!</v>
      </c>
      <c r="D41" s="66">
        <f>SUM(D24:D40)</f>
        <v>0</v>
      </c>
      <c r="E41" s="65" t="e">
        <f>(E24*D24+E25*D25+E26*D26+E27*D27+E28*D28+E29*D29+E30*D30+E31*D31+E32*D32+E33*D33+E34*D34+E35*D35+E36*D36+E37*D37+E38*D38+E39*D39+E40*D40)/D41</f>
        <v>#DIV/0!</v>
      </c>
      <c r="F41" s="66">
        <f>SUM(F24:F40)</f>
        <v>0</v>
      </c>
      <c r="G41" s="639" t="e">
        <f>(G24*F24+G25*F25+G26*F26+G27*F27+G28*F28+G29*F29+G30*F30+G31*F31+G32*F32+G33*F33+G34*F34+G35*F35+G36*F36+G37*F37+G38*F38+G39*F39+G40*F40)/F41</f>
        <v>#DIV/0!</v>
      </c>
    </row>
    <row r="42" spans="1:7">
      <c r="A42" s="1" t="s">
        <v>24</v>
      </c>
      <c r="B42" s="60"/>
      <c r="C42" s="62"/>
      <c r="D42" s="60"/>
      <c r="E42" s="62"/>
      <c r="F42" s="60"/>
      <c r="G42" s="638"/>
    </row>
    <row r="43" spans="1:7">
      <c r="A43" s="1" t="s">
        <v>33</v>
      </c>
      <c r="B43" s="60"/>
      <c r="C43" s="62"/>
      <c r="D43" s="60"/>
      <c r="E43" s="62"/>
      <c r="F43" s="60"/>
      <c r="G43" s="638"/>
    </row>
    <row r="44" spans="1:7">
      <c r="A44" s="1" t="s">
        <v>37</v>
      </c>
      <c r="B44" s="60"/>
      <c r="C44" s="62"/>
      <c r="D44" s="60"/>
      <c r="E44" s="62"/>
      <c r="F44" s="60"/>
      <c r="G44" s="638"/>
    </row>
    <row r="45" spans="1:7">
      <c r="A45" s="1" t="s">
        <v>38</v>
      </c>
      <c r="B45" s="60"/>
      <c r="C45" s="62"/>
      <c r="D45" s="60"/>
      <c r="E45" s="62"/>
      <c r="F45" s="60"/>
      <c r="G45" s="638"/>
    </row>
    <row r="46" spans="1:7">
      <c r="A46" s="1" t="s">
        <v>39</v>
      </c>
      <c r="B46" s="60"/>
      <c r="C46" s="62"/>
      <c r="D46" s="60"/>
      <c r="E46" s="62"/>
      <c r="F46" s="60"/>
      <c r="G46" s="638"/>
    </row>
    <row r="47" spans="1:7">
      <c r="A47" s="1" t="s">
        <v>40</v>
      </c>
      <c r="B47" s="60"/>
      <c r="C47" s="62"/>
      <c r="D47" s="60"/>
      <c r="E47" s="62"/>
      <c r="F47" s="60"/>
      <c r="G47" s="638"/>
    </row>
    <row r="48" spans="1:7">
      <c r="A48" s="1" t="s">
        <v>49</v>
      </c>
      <c r="B48" s="60"/>
      <c r="C48" s="62"/>
      <c r="D48" s="60"/>
      <c r="E48" s="62"/>
      <c r="F48" s="60"/>
      <c r="G48" s="638"/>
    </row>
    <row r="49" spans="1:7">
      <c r="A49" s="1" t="s">
        <v>54</v>
      </c>
      <c r="B49" s="60"/>
      <c r="C49" s="62"/>
      <c r="D49" s="60"/>
      <c r="E49" s="62"/>
      <c r="F49" s="60"/>
      <c r="G49" s="638"/>
    </row>
    <row r="50" spans="1:7">
      <c r="A50" s="1" t="s">
        <v>59</v>
      </c>
      <c r="B50" s="60"/>
      <c r="C50" s="62"/>
      <c r="D50" s="60"/>
      <c r="E50" s="62"/>
      <c r="F50" s="60"/>
      <c r="G50" s="638"/>
    </row>
    <row r="51" spans="1:7">
      <c r="A51" s="54" t="s">
        <v>120</v>
      </c>
      <c r="B51" s="66">
        <f>SUM(B42:B50)</f>
        <v>0</v>
      </c>
      <c r="C51" s="65" t="e">
        <f>(C42*B42+C43*B43+C44*B44+C45*B45+C46*B46+C47*B47+C48*B48+C49*B49+C50*B50)/B51</f>
        <v>#DIV/0!</v>
      </c>
      <c r="D51" s="66">
        <f>SUM(D42:D50)</f>
        <v>0</v>
      </c>
      <c r="E51" s="65" t="e">
        <f>(E42*D42+E43*D43+E44*D44+E45*D45+E46*D46+E47*D47+E48*D48+E49*D49+E50*D50)/D51</f>
        <v>#DIV/0!</v>
      </c>
      <c r="F51" s="66">
        <f>SUM(F42:F50)</f>
        <v>0</v>
      </c>
      <c r="G51" s="639" t="e">
        <f>(G42*F42+G43*F43+G44*F44+G45*F45+G46*F46+G47*F47+G48*F48+G49*F49+G50*F50)/F51</f>
        <v>#DIV/0!</v>
      </c>
    </row>
    <row r="52" spans="1:7">
      <c r="A52" s="232" t="s">
        <v>121</v>
      </c>
      <c r="B52" s="641">
        <f>SUM(B51,B41,B23)</f>
        <v>0</v>
      </c>
      <c r="C52" s="65" t="e">
        <f>(C51*B51+C41*B41+C23*B23)/B52</f>
        <v>#DIV/0!</v>
      </c>
      <c r="D52" s="233">
        <f>SUM(D51,D41,D23)</f>
        <v>0</v>
      </c>
      <c r="E52" s="65" t="e">
        <f>(E51*D51+E41*D41+E23*D23)/D52</f>
        <v>#DIV/0!</v>
      </c>
      <c r="F52" s="233">
        <f>SUM(F51,F41,F23)</f>
        <v>0</v>
      </c>
      <c r="G52" s="639" t="e">
        <f>(G51*F51+G41*F41+G23*F23)/F52</f>
        <v>#DIV/0!</v>
      </c>
    </row>
    <row r="53" spans="1:7">
      <c r="A53" s="143" t="s">
        <v>122</v>
      </c>
      <c r="B53" s="642"/>
      <c r="C53" s="144"/>
      <c r="D53" s="147"/>
      <c r="E53" s="144"/>
      <c r="F53" s="147"/>
      <c r="G53" s="640"/>
    </row>
    <row r="54" spans="1:7">
      <c r="A54" s="143" t="s">
        <v>123</v>
      </c>
      <c r="B54" s="642"/>
      <c r="C54" s="144"/>
      <c r="D54" s="147"/>
      <c r="E54" s="144"/>
      <c r="F54" s="147"/>
      <c r="G54" s="640"/>
    </row>
    <row r="55" spans="1:7">
      <c r="A55" s="143" t="s">
        <v>124</v>
      </c>
      <c r="B55" s="642"/>
      <c r="C55" s="144"/>
      <c r="D55" s="147"/>
      <c r="E55" s="144"/>
      <c r="F55" s="147"/>
      <c r="G55" s="640"/>
    </row>
  </sheetData>
  <mergeCells count="3">
    <mergeCell ref="B5:C5"/>
    <mergeCell ref="D5:E5"/>
    <mergeCell ref="F5:G5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FD96-EF07-7C4D-B178-B40EFD77CE9B}">
  <dimension ref="A1:G55"/>
  <sheetViews>
    <sheetView zoomScale="150" zoomScaleNormal="150" zoomScalePageLayoutView="150" workbookViewId="0">
      <pane ySplit="6" topLeftCell="A7" activePane="bottomLeft" state="frozenSplit"/>
      <selection activeCell="C18" sqref="C18"/>
      <selection pane="bottomLeft" activeCell="C18" sqref="C18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s="64" t="s">
        <v>348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A3" s="64"/>
      <c r="B3" s="62"/>
      <c r="C3" s="60"/>
      <c r="D3" s="62"/>
      <c r="E3" s="60"/>
      <c r="F3" s="62"/>
      <c r="G3" s="60"/>
    </row>
    <row r="4" spans="1:7">
      <c r="B4" s="62"/>
      <c r="C4" s="60"/>
      <c r="D4" s="62"/>
      <c r="E4" s="60"/>
      <c r="F4" s="62"/>
      <c r="G4" s="60"/>
    </row>
    <row r="5" spans="1:7">
      <c r="A5" s="141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7" ht="42">
      <c r="A6" s="142" t="s">
        <v>114</v>
      </c>
      <c r="B6" s="63" t="s">
        <v>116</v>
      </c>
      <c r="C6" s="61" t="s">
        <v>115</v>
      </c>
      <c r="D6" s="63" t="s">
        <v>116</v>
      </c>
      <c r="E6" s="61" t="s">
        <v>115</v>
      </c>
      <c r="F6" s="63" t="s">
        <v>116</v>
      </c>
      <c r="G6" s="61" t="s">
        <v>115</v>
      </c>
    </row>
    <row r="7" spans="1:7">
      <c r="A7" s="2" t="s">
        <v>25</v>
      </c>
      <c r="B7" s="60"/>
      <c r="C7" s="62"/>
      <c r="D7" s="60"/>
      <c r="E7" s="62"/>
      <c r="F7" s="635"/>
      <c r="G7" s="637"/>
    </row>
    <row r="8" spans="1:7">
      <c r="A8" s="1" t="s">
        <v>27</v>
      </c>
      <c r="B8" s="60"/>
      <c r="C8" s="62"/>
      <c r="D8" s="60"/>
      <c r="E8" s="62"/>
      <c r="F8" s="60"/>
      <c r="G8" s="638"/>
    </row>
    <row r="9" spans="1:7">
      <c r="A9" s="1" t="s">
        <v>29</v>
      </c>
      <c r="B9" s="60"/>
      <c r="C9" s="62"/>
      <c r="D9" s="60"/>
      <c r="E9" s="62"/>
      <c r="F9" s="60"/>
      <c r="G9" s="638"/>
    </row>
    <row r="10" spans="1:7">
      <c r="A10" s="1" t="s">
        <v>31</v>
      </c>
      <c r="B10" s="60"/>
      <c r="C10" s="62"/>
      <c r="D10" s="60"/>
      <c r="E10" s="62"/>
      <c r="F10" s="60"/>
      <c r="G10" s="638"/>
    </row>
    <row r="11" spans="1:7">
      <c r="A11" s="1" t="s">
        <v>32</v>
      </c>
      <c r="B11" s="60"/>
      <c r="C11" s="62"/>
      <c r="D11" s="60"/>
      <c r="E11" s="62"/>
      <c r="F11" s="60"/>
      <c r="G11" s="638"/>
    </row>
    <row r="12" spans="1:7">
      <c r="A12" s="1" t="s">
        <v>35</v>
      </c>
      <c r="B12" s="60"/>
      <c r="C12" s="62"/>
      <c r="D12" s="60"/>
      <c r="E12" s="62"/>
      <c r="F12" s="60"/>
      <c r="G12" s="638"/>
    </row>
    <row r="13" spans="1:7">
      <c r="A13" s="1" t="s">
        <v>41</v>
      </c>
      <c r="B13" s="60"/>
      <c r="C13" s="62"/>
      <c r="D13" s="60"/>
      <c r="E13" s="62"/>
      <c r="F13" s="60"/>
      <c r="G13" s="638"/>
    </row>
    <row r="14" spans="1:7">
      <c r="A14" s="1" t="s">
        <v>42</v>
      </c>
      <c r="B14" s="60"/>
      <c r="C14" s="62"/>
      <c r="D14" s="60"/>
      <c r="E14" s="62"/>
      <c r="F14" s="60"/>
      <c r="G14" s="638"/>
    </row>
    <row r="15" spans="1:7">
      <c r="A15" s="1" t="s">
        <v>43</v>
      </c>
      <c r="B15" s="60"/>
      <c r="C15" s="62"/>
      <c r="D15" s="60"/>
      <c r="E15" s="62"/>
      <c r="F15" s="60"/>
      <c r="G15" s="638"/>
    </row>
    <row r="16" spans="1:7">
      <c r="A16" s="1" t="s">
        <v>44</v>
      </c>
      <c r="B16" s="60"/>
      <c r="C16" s="62"/>
      <c r="D16" s="60"/>
      <c r="E16" s="62"/>
      <c r="F16" s="60"/>
      <c r="G16" s="638"/>
    </row>
    <row r="17" spans="1:7">
      <c r="A17" s="1" t="s">
        <v>46</v>
      </c>
      <c r="B17" s="60"/>
      <c r="C17" s="62"/>
      <c r="D17" s="60"/>
      <c r="E17" s="62"/>
      <c r="F17" s="60"/>
      <c r="G17" s="638"/>
    </row>
    <row r="18" spans="1:7">
      <c r="A18" s="1" t="s">
        <v>51</v>
      </c>
      <c r="B18" s="60"/>
      <c r="C18" s="62"/>
      <c r="D18" s="60"/>
      <c r="E18" s="62"/>
      <c r="F18" s="60"/>
      <c r="G18" s="638"/>
    </row>
    <row r="19" spans="1:7">
      <c r="A19" s="1" t="s">
        <v>53</v>
      </c>
      <c r="B19" s="60"/>
      <c r="C19" s="62"/>
      <c r="D19" s="60"/>
      <c r="E19" s="62"/>
      <c r="F19" s="60"/>
      <c r="G19" s="638"/>
    </row>
    <row r="20" spans="1:7">
      <c r="A20" s="1" t="s">
        <v>56</v>
      </c>
      <c r="B20" s="60"/>
      <c r="C20" s="62"/>
      <c r="D20" s="60"/>
      <c r="E20" s="62"/>
      <c r="F20" s="60"/>
      <c r="G20" s="638"/>
    </row>
    <row r="21" spans="1:7">
      <c r="A21" s="1" t="s">
        <v>57</v>
      </c>
      <c r="B21" s="60"/>
      <c r="C21" s="62"/>
      <c r="D21" s="60"/>
      <c r="E21" s="62"/>
      <c r="F21" s="60"/>
      <c r="G21" s="638"/>
    </row>
    <row r="22" spans="1:7">
      <c r="A22" s="1" t="s">
        <v>58</v>
      </c>
      <c r="B22" s="60"/>
      <c r="C22" s="62"/>
      <c r="D22" s="60"/>
      <c r="E22" s="62"/>
      <c r="F22" s="60"/>
      <c r="G22" s="638"/>
    </row>
    <row r="23" spans="1:7">
      <c r="A23" s="54" t="s">
        <v>118</v>
      </c>
      <c r="B23" s="134">
        <f>SUM(B7:B22)</f>
        <v>0</v>
      </c>
      <c r="C23" s="65" t="e">
        <f>(C7*B7+C8*B8+C9*B9+C10*B10+C11*B11+C12*B12+C13*B13+C14*B14+C15*B15+C16*B16+C17*B17+C18*B18+C19*B19+C20*B20+C21*B21+C22*B22)/B23</f>
        <v>#DIV/0!</v>
      </c>
      <c r="D23" s="134">
        <f>SUM(D7:D22)</f>
        <v>0</v>
      </c>
      <c r="E23" s="65" t="e">
        <f>(E7*D7+E8*D8+E9*D9+E10*D10+E11*D11+E12*D12+E13*D13+E14*D14+E15*D15+E16*D16+E17*D17+E18*D18+E19*D19+E20*D20+E21*D21+E22*D22)/D23</f>
        <v>#DIV/0!</v>
      </c>
      <c r="F23" s="636">
        <f>SUM(F7:F22)</f>
        <v>0</v>
      </c>
      <c r="G23" s="639" t="e">
        <f>(G7*F7+G8*F8+G9*F9+G10*F10+G11*F11+G12*F12+G13*F13+G14*F14+G15*F15+G16*F16+G17*F17+G18*F18+G19*F19+G20*F20+G21*F21+G22*F22)/F23</f>
        <v>#DIV/0!</v>
      </c>
    </row>
    <row r="24" spans="1:7">
      <c r="A24" s="1" t="s">
        <v>16</v>
      </c>
      <c r="B24" s="60"/>
      <c r="C24" s="62"/>
      <c r="D24" s="60"/>
      <c r="E24" s="62"/>
      <c r="F24" s="60"/>
      <c r="G24" s="638"/>
    </row>
    <row r="25" spans="1:7">
      <c r="A25" s="1" t="s">
        <v>18</v>
      </c>
      <c r="B25" s="60"/>
      <c r="C25" s="62"/>
      <c r="D25" s="60"/>
      <c r="E25" s="62"/>
      <c r="F25" s="60"/>
      <c r="G25" s="638"/>
    </row>
    <row r="26" spans="1:7">
      <c r="A26" s="1" t="s">
        <v>19</v>
      </c>
      <c r="B26" s="60"/>
      <c r="C26" s="62"/>
      <c r="D26" s="60"/>
      <c r="E26" s="62"/>
      <c r="F26" s="60"/>
      <c r="G26" s="638"/>
    </row>
    <row r="27" spans="1:7">
      <c r="A27" s="1" t="s">
        <v>20</v>
      </c>
      <c r="B27" s="60"/>
      <c r="C27" s="62"/>
      <c r="D27" s="60"/>
      <c r="E27" s="62"/>
      <c r="F27" s="60"/>
      <c r="G27" s="638"/>
    </row>
    <row r="28" spans="1:7">
      <c r="A28" s="1" t="s">
        <v>21</v>
      </c>
      <c r="B28" s="60"/>
      <c r="C28" s="62"/>
      <c r="D28" s="60"/>
      <c r="E28" s="62"/>
      <c r="F28" s="60"/>
      <c r="G28" s="638"/>
    </row>
    <row r="29" spans="1:7">
      <c r="A29" s="1" t="s">
        <v>22</v>
      </c>
      <c r="B29" s="60"/>
      <c r="C29" s="62"/>
      <c r="D29" s="60"/>
      <c r="E29" s="62"/>
      <c r="F29" s="60"/>
      <c r="G29" s="638"/>
    </row>
    <row r="30" spans="1:7">
      <c r="A30" s="1" t="s">
        <v>23</v>
      </c>
      <c r="B30" s="60"/>
      <c r="C30" s="62"/>
      <c r="D30" s="60"/>
      <c r="E30" s="62"/>
      <c r="F30" s="60"/>
      <c r="G30" s="638"/>
    </row>
    <row r="31" spans="1:7">
      <c r="A31" s="1" t="s">
        <v>26</v>
      </c>
      <c r="B31" s="60"/>
      <c r="C31" s="62"/>
      <c r="D31" s="60"/>
      <c r="E31" s="62"/>
      <c r="F31" s="60"/>
      <c r="G31" s="638"/>
    </row>
    <row r="32" spans="1:7">
      <c r="A32" s="1" t="s">
        <v>28</v>
      </c>
      <c r="B32" s="60"/>
      <c r="C32" s="62"/>
      <c r="D32" s="60"/>
      <c r="E32" s="62"/>
      <c r="F32" s="60"/>
      <c r="G32" s="638"/>
    </row>
    <row r="33" spans="1:7">
      <c r="A33" s="1" t="s">
        <v>30</v>
      </c>
      <c r="B33" s="60"/>
      <c r="C33" s="62"/>
      <c r="D33" s="60"/>
      <c r="E33" s="62"/>
      <c r="F33" s="60"/>
      <c r="G33" s="638"/>
    </row>
    <row r="34" spans="1:7">
      <c r="A34" s="1" t="s">
        <v>36</v>
      </c>
      <c r="B34" s="60"/>
      <c r="C34" s="62"/>
      <c r="D34" s="60"/>
      <c r="E34" s="62"/>
      <c r="F34" s="60"/>
      <c r="G34" s="638"/>
    </row>
    <row r="35" spans="1:7">
      <c r="A35" s="1" t="s">
        <v>45</v>
      </c>
      <c r="B35" s="60"/>
      <c r="C35" s="62"/>
      <c r="D35" s="60"/>
      <c r="E35" s="62"/>
      <c r="F35" s="60"/>
      <c r="G35" s="638"/>
    </row>
    <row r="36" spans="1:7">
      <c r="A36" s="1" t="s">
        <v>47</v>
      </c>
      <c r="B36" s="60"/>
      <c r="C36" s="62"/>
      <c r="D36" s="60"/>
      <c r="E36" s="62"/>
      <c r="F36" s="60"/>
      <c r="G36" s="638"/>
    </row>
    <row r="37" spans="1:7">
      <c r="A37" s="1" t="s">
        <v>48</v>
      </c>
      <c r="B37" s="60"/>
      <c r="C37" s="62"/>
      <c r="D37" s="60"/>
      <c r="E37" s="62"/>
      <c r="F37" s="60"/>
      <c r="G37" s="638"/>
    </row>
    <row r="38" spans="1:7">
      <c r="A38" s="1" t="s">
        <v>50</v>
      </c>
      <c r="B38" s="60"/>
      <c r="C38" s="62"/>
      <c r="D38" s="60"/>
      <c r="E38" s="62"/>
      <c r="F38" s="60"/>
      <c r="G38" s="638"/>
    </row>
    <row r="39" spans="1:7">
      <c r="A39" s="1" t="s">
        <v>52</v>
      </c>
      <c r="B39" s="60"/>
      <c r="C39" s="62"/>
      <c r="D39" s="60"/>
      <c r="E39" s="62"/>
      <c r="F39" s="60"/>
      <c r="G39" s="638"/>
    </row>
    <row r="40" spans="1:7">
      <c r="A40" s="1" t="s">
        <v>55</v>
      </c>
      <c r="B40" s="60"/>
      <c r="C40" s="62"/>
      <c r="D40" s="60"/>
      <c r="E40" s="62"/>
      <c r="F40" s="60"/>
      <c r="G40" s="638"/>
    </row>
    <row r="41" spans="1:7">
      <c r="A41" s="54" t="s">
        <v>119</v>
      </c>
      <c r="B41" s="66">
        <f>SUM(B24:B40)</f>
        <v>0</v>
      </c>
      <c r="C41" s="65" t="e">
        <f>(C24*B24+C25*B25+C26*B26+C27*B27+C28*B28+C29*B29+C30*B30+C31*B31+C32*B32+C33*B33+C34*B34+C35*B35+C36*B36+C37*B37+C38*B38+C39*B39+C40*B40)/B41</f>
        <v>#DIV/0!</v>
      </c>
      <c r="D41" s="66">
        <f>SUM(D24:D40)</f>
        <v>0</v>
      </c>
      <c r="E41" s="65" t="e">
        <f>(E24*D24+E25*D25+E26*D26+E27*D27+E28*D28+E29*D29+E30*D30+E31*D31+E32*D32+E33*D33+E34*D34+E35*D35+E36*D36+E37*D37+E38*D38+E39*D39+E40*D40)/D41</f>
        <v>#DIV/0!</v>
      </c>
      <c r="F41" s="66">
        <f>SUM(F24:F40)</f>
        <v>0</v>
      </c>
      <c r="G41" s="639" t="e">
        <f>(G24*F24+G25*F25+G26*F26+G27*F27+G28*F28+G29*F29+G30*F30+G31*F31+G32*F32+G33*F33+G34*F34+G35*F35+G36*F36+G37*F37+G38*F38+G39*F39+G40*F40)/F41</f>
        <v>#DIV/0!</v>
      </c>
    </row>
    <row r="42" spans="1:7">
      <c r="A42" s="1" t="s">
        <v>24</v>
      </c>
      <c r="B42" s="60"/>
      <c r="C42" s="62"/>
      <c r="D42" s="60"/>
      <c r="E42" s="62"/>
      <c r="F42" s="60"/>
      <c r="G42" s="638"/>
    </row>
    <row r="43" spans="1:7">
      <c r="A43" s="1" t="s">
        <v>33</v>
      </c>
      <c r="B43" s="60"/>
      <c r="C43" s="62"/>
      <c r="D43" s="60"/>
      <c r="E43" s="62"/>
      <c r="F43" s="60"/>
      <c r="G43" s="638"/>
    </row>
    <row r="44" spans="1:7">
      <c r="A44" s="1" t="s">
        <v>37</v>
      </c>
      <c r="B44" s="60"/>
      <c r="C44" s="62"/>
      <c r="D44" s="60"/>
      <c r="E44" s="62"/>
      <c r="F44" s="60"/>
      <c r="G44" s="638"/>
    </row>
    <row r="45" spans="1:7">
      <c r="A45" s="1" t="s">
        <v>38</v>
      </c>
      <c r="B45" s="60"/>
      <c r="C45" s="62"/>
      <c r="D45" s="60"/>
      <c r="E45" s="62"/>
      <c r="F45" s="60"/>
      <c r="G45" s="638"/>
    </row>
    <row r="46" spans="1:7">
      <c r="A46" s="1" t="s">
        <v>39</v>
      </c>
      <c r="B46" s="60"/>
      <c r="C46" s="62"/>
      <c r="D46" s="60"/>
      <c r="E46" s="62"/>
      <c r="F46" s="60"/>
      <c r="G46" s="638"/>
    </row>
    <row r="47" spans="1:7">
      <c r="A47" s="1" t="s">
        <v>40</v>
      </c>
      <c r="B47" s="60"/>
      <c r="C47" s="62"/>
      <c r="D47" s="60"/>
      <c r="E47" s="62"/>
      <c r="F47" s="60"/>
      <c r="G47" s="638"/>
    </row>
    <row r="48" spans="1:7">
      <c r="A48" s="1" t="s">
        <v>49</v>
      </c>
      <c r="B48" s="60"/>
      <c r="C48" s="62"/>
      <c r="D48" s="60"/>
      <c r="E48" s="62"/>
      <c r="F48" s="60"/>
      <c r="G48" s="638"/>
    </row>
    <row r="49" spans="1:7">
      <c r="A49" s="1" t="s">
        <v>54</v>
      </c>
      <c r="B49" s="60"/>
      <c r="C49" s="62"/>
      <c r="D49" s="60"/>
      <c r="E49" s="62"/>
      <c r="F49" s="60"/>
      <c r="G49" s="638"/>
    </row>
    <row r="50" spans="1:7">
      <c r="A50" s="1" t="s">
        <v>59</v>
      </c>
      <c r="B50" s="60"/>
      <c r="C50" s="62"/>
      <c r="D50" s="60"/>
      <c r="E50" s="62"/>
      <c r="F50" s="60"/>
      <c r="G50" s="638"/>
    </row>
    <row r="51" spans="1:7">
      <c r="A51" s="54" t="s">
        <v>120</v>
      </c>
      <c r="B51" s="66">
        <f>SUM(B42:B50)</f>
        <v>0</v>
      </c>
      <c r="C51" s="65" t="e">
        <f>(C42*B42+C43*B43+C44*B44+C45*B45+C46*B46+C47*B47+C48*B48+C49*B49+C50*B50)/B51</f>
        <v>#DIV/0!</v>
      </c>
      <c r="D51" s="66">
        <f>SUM(D42:D50)</f>
        <v>0</v>
      </c>
      <c r="E51" s="65" t="e">
        <f>(E42*D42+E43*D43+E44*D44+E45*D45+E46*D46+E47*D47+E48*D48+E49*D49+E50*D50)/D51</f>
        <v>#DIV/0!</v>
      </c>
      <c r="F51" s="66">
        <f>SUM(F42:F50)</f>
        <v>0</v>
      </c>
      <c r="G51" s="639" t="e">
        <f>(G42*F42+G43*F43+G44*F44+G45*F45+G46*F46+G47*F47+G48*F48+G49*F49+G50*F50)/F51</f>
        <v>#DIV/0!</v>
      </c>
    </row>
    <row r="52" spans="1:7">
      <c r="A52" s="232" t="s">
        <v>121</v>
      </c>
      <c r="B52" s="641">
        <f>SUM(B51,B41,B23)</f>
        <v>0</v>
      </c>
      <c r="C52" s="65" t="e">
        <f>(C51*B51+C41*B41+C23*B23)/B52</f>
        <v>#DIV/0!</v>
      </c>
      <c r="D52" s="233">
        <f>SUM(D51,D41,D23)</f>
        <v>0</v>
      </c>
      <c r="E52" s="65" t="e">
        <f>(E51*D51+E41*D41+E23*D23)/D52</f>
        <v>#DIV/0!</v>
      </c>
      <c r="F52" s="233">
        <f>SUM(F51,F41,F23)</f>
        <v>0</v>
      </c>
      <c r="G52" s="639" t="e">
        <f>(G51*F51+G41*F41+G23*F23)/F52</f>
        <v>#DIV/0!</v>
      </c>
    </row>
    <row r="53" spans="1:7">
      <c r="A53" s="143" t="s">
        <v>122</v>
      </c>
      <c r="B53" s="642"/>
      <c r="C53" s="144"/>
      <c r="D53" s="147"/>
      <c r="E53" s="144"/>
      <c r="F53" s="147"/>
      <c r="G53" s="640"/>
    </row>
    <row r="54" spans="1:7">
      <c r="A54" s="143" t="s">
        <v>123</v>
      </c>
      <c r="B54" s="642"/>
      <c r="C54" s="144"/>
      <c r="D54" s="147"/>
      <c r="E54" s="144"/>
      <c r="F54" s="147"/>
      <c r="G54" s="640"/>
    </row>
    <row r="55" spans="1:7">
      <c r="A55" s="143" t="s">
        <v>124</v>
      </c>
      <c r="B55" s="642"/>
      <c r="C55" s="144"/>
      <c r="D55" s="147"/>
      <c r="E55" s="144"/>
      <c r="F55" s="147"/>
      <c r="G55" s="640"/>
    </row>
  </sheetData>
  <mergeCells count="3">
    <mergeCell ref="B5:C5"/>
    <mergeCell ref="D5:E5"/>
    <mergeCell ref="F5:G5"/>
  </mergeCells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EC85-6420-5A4C-B63B-F3E45765528A}">
  <dimension ref="A1:G55"/>
  <sheetViews>
    <sheetView zoomScale="150" zoomScaleNormal="150" zoomScalePageLayoutView="150" workbookViewId="0">
      <pane ySplit="6" topLeftCell="A7" activePane="bottomLeft" state="frozenSplit"/>
      <selection activeCell="C18" sqref="C18"/>
      <selection pane="bottomLeft" activeCell="C18" sqref="C18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.6640625" bestFit="1" customWidth="1"/>
    <col min="4" max="4" width="10.1640625" bestFit="1" customWidth="1"/>
    <col min="5" max="5" width="8.6640625" bestFit="1" customWidth="1"/>
    <col min="6" max="6" width="9.5" customWidth="1"/>
    <col min="7" max="7" width="8.6640625" bestFit="1" customWidth="1"/>
  </cols>
  <sheetData>
    <row r="1" spans="1:7">
      <c r="A1" s="64" t="s">
        <v>348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A3" s="64"/>
      <c r="B3" s="62"/>
      <c r="C3" s="60"/>
      <c r="D3" s="62"/>
      <c r="E3" s="60"/>
      <c r="F3" s="62"/>
      <c r="G3" s="60"/>
    </row>
    <row r="4" spans="1:7">
      <c r="B4" s="62"/>
      <c r="C4" s="60"/>
      <c r="D4" s="62"/>
      <c r="E4" s="60"/>
      <c r="F4" s="62"/>
      <c r="G4" s="60"/>
    </row>
    <row r="5" spans="1:7">
      <c r="A5" s="141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7" ht="42">
      <c r="A6" s="142" t="s">
        <v>114</v>
      </c>
      <c r="B6" s="63" t="s">
        <v>116</v>
      </c>
      <c r="C6" s="61" t="s">
        <v>115</v>
      </c>
      <c r="D6" s="63" t="s">
        <v>116</v>
      </c>
      <c r="E6" s="61" t="s">
        <v>115</v>
      </c>
      <c r="F6" s="63" t="s">
        <v>116</v>
      </c>
      <c r="G6" s="61" t="s">
        <v>115</v>
      </c>
    </row>
    <row r="7" spans="1:7">
      <c r="A7" s="2" t="s">
        <v>25</v>
      </c>
      <c r="B7" s="60"/>
      <c r="C7" s="62"/>
      <c r="D7" s="60"/>
      <c r="E7" s="62"/>
      <c r="F7" s="635"/>
      <c r="G7" s="637"/>
    </row>
    <row r="8" spans="1:7">
      <c r="A8" s="1" t="s">
        <v>27</v>
      </c>
      <c r="B8" s="60"/>
      <c r="C8" s="62"/>
      <c r="D8" s="60"/>
      <c r="E8" s="62"/>
      <c r="F8" s="60"/>
      <c r="G8" s="638"/>
    </row>
    <row r="9" spans="1:7">
      <c r="A9" s="1" t="s">
        <v>29</v>
      </c>
      <c r="B9" s="60"/>
      <c r="C9" s="62"/>
      <c r="D9" s="60"/>
      <c r="E9" s="62"/>
      <c r="F9" s="60"/>
      <c r="G9" s="638"/>
    </row>
    <row r="10" spans="1:7">
      <c r="A10" s="1" t="s">
        <v>31</v>
      </c>
      <c r="B10" s="60"/>
      <c r="C10" s="62"/>
      <c r="D10" s="60"/>
      <c r="E10" s="62"/>
      <c r="F10" s="60"/>
      <c r="G10" s="638"/>
    </row>
    <row r="11" spans="1:7">
      <c r="A11" s="1" t="s">
        <v>32</v>
      </c>
      <c r="B11" s="60"/>
      <c r="C11" s="62"/>
      <c r="D11" s="60"/>
      <c r="E11" s="62"/>
      <c r="F11" s="60"/>
      <c r="G11" s="638"/>
    </row>
    <row r="12" spans="1:7">
      <c r="A12" s="1" t="s">
        <v>35</v>
      </c>
      <c r="B12" s="60"/>
      <c r="C12" s="62"/>
      <c r="D12" s="60"/>
      <c r="E12" s="62"/>
      <c r="F12" s="60"/>
      <c r="G12" s="638"/>
    </row>
    <row r="13" spans="1:7">
      <c r="A13" s="1" t="s">
        <v>41</v>
      </c>
      <c r="B13" s="60"/>
      <c r="C13" s="62"/>
      <c r="D13" s="60"/>
      <c r="E13" s="62"/>
      <c r="F13" s="60"/>
      <c r="G13" s="638"/>
    </row>
    <row r="14" spans="1:7">
      <c r="A14" s="1" t="s">
        <v>42</v>
      </c>
      <c r="B14" s="60"/>
      <c r="C14" s="62"/>
      <c r="D14" s="60"/>
      <c r="E14" s="62"/>
      <c r="F14" s="60"/>
      <c r="G14" s="638"/>
    </row>
    <row r="15" spans="1:7">
      <c r="A15" s="1" t="s">
        <v>43</v>
      </c>
      <c r="B15" s="60"/>
      <c r="C15" s="62"/>
      <c r="D15" s="60"/>
      <c r="E15" s="62"/>
      <c r="F15" s="60"/>
      <c r="G15" s="638"/>
    </row>
    <row r="16" spans="1:7">
      <c r="A16" s="1" t="s">
        <v>44</v>
      </c>
      <c r="B16" s="60"/>
      <c r="C16" s="62"/>
      <c r="D16" s="60"/>
      <c r="E16" s="62"/>
      <c r="F16" s="60"/>
      <c r="G16" s="638"/>
    </row>
    <row r="17" spans="1:7">
      <c r="A17" s="1" t="s">
        <v>46</v>
      </c>
      <c r="B17" s="60"/>
      <c r="C17" s="62"/>
      <c r="D17" s="60"/>
      <c r="E17" s="62"/>
      <c r="F17" s="60"/>
      <c r="G17" s="638"/>
    </row>
    <row r="18" spans="1:7">
      <c r="A18" s="1" t="s">
        <v>51</v>
      </c>
      <c r="B18" s="60"/>
      <c r="C18" s="62"/>
      <c r="D18" s="60"/>
      <c r="E18" s="62"/>
      <c r="F18" s="60"/>
      <c r="G18" s="638"/>
    </row>
    <row r="19" spans="1:7">
      <c r="A19" s="1" t="s">
        <v>53</v>
      </c>
      <c r="B19" s="60"/>
      <c r="C19" s="62"/>
      <c r="D19" s="60"/>
      <c r="E19" s="62"/>
      <c r="F19" s="60"/>
      <c r="G19" s="638"/>
    </row>
    <row r="20" spans="1:7">
      <c r="A20" s="1" t="s">
        <v>56</v>
      </c>
      <c r="B20" s="60"/>
      <c r="C20" s="62"/>
      <c r="D20" s="60"/>
      <c r="E20" s="62"/>
      <c r="F20" s="60"/>
      <c r="G20" s="638"/>
    </row>
    <row r="21" spans="1:7">
      <c r="A21" s="1" t="s">
        <v>57</v>
      </c>
      <c r="B21" s="60"/>
      <c r="C21" s="62"/>
      <c r="D21" s="60"/>
      <c r="E21" s="62"/>
      <c r="F21" s="60"/>
      <c r="G21" s="638"/>
    </row>
    <row r="22" spans="1:7">
      <c r="A22" s="1" t="s">
        <v>58</v>
      </c>
      <c r="B22" s="60"/>
      <c r="C22" s="62"/>
      <c r="D22" s="60"/>
      <c r="E22" s="62"/>
      <c r="F22" s="60"/>
      <c r="G22" s="638"/>
    </row>
    <row r="23" spans="1:7">
      <c r="A23" s="54" t="s">
        <v>118</v>
      </c>
      <c r="B23" s="134">
        <f>SUM(B7:B22)</f>
        <v>0</v>
      </c>
      <c r="C23" s="65" t="e">
        <f>(C7*B7+C8*B8+C9*B9+C10*B10+C11*B11+C12*B12+C13*B13+C14*B14+C15*B15+C16*B16+C17*B17+C18*B18+C19*B19+C20*B20+C21*B21+C22*B22)/B23</f>
        <v>#DIV/0!</v>
      </c>
      <c r="D23" s="134">
        <f>SUM(D7:D22)</f>
        <v>0</v>
      </c>
      <c r="E23" s="65" t="e">
        <f>(E7*D7+E8*D8+E9*D9+E10*D10+E11*D11+E12*D12+E13*D13+E14*D14+E15*D15+E16*D16+E17*D17+E18*D18+E19*D19+E20*D20+E21*D21+E22*D22)/D23</f>
        <v>#DIV/0!</v>
      </c>
      <c r="F23" s="636">
        <f>SUM(F7:F22)</f>
        <v>0</v>
      </c>
      <c r="G23" s="639" t="e">
        <f>(G7*F7+G8*F8+G9*F9+G10*F10+G11*F11+G12*F12+G13*F13+G14*F14+G15*F15+G16*F16+G17*F17+G18*F18+G19*F19+G20*F20+G21*F21+G22*F22)/F23</f>
        <v>#DIV/0!</v>
      </c>
    </row>
    <row r="24" spans="1:7">
      <c r="A24" s="1" t="s">
        <v>16</v>
      </c>
      <c r="B24" s="60"/>
      <c r="C24" s="62"/>
      <c r="D24" s="60"/>
      <c r="E24" s="62"/>
      <c r="F24" s="60"/>
      <c r="G24" s="638"/>
    </row>
    <row r="25" spans="1:7">
      <c r="A25" s="1" t="s">
        <v>18</v>
      </c>
      <c r="B25" s="60"/>
      <c r="C25" s="62"/>
      <c r="D25" s="60"/>
      <c r="E25" s="62"/>
      <c r="F25" s="60"/>
      <c r="G25" s="638"/>
    </row>
    <row r="26" spans="1:7">
      <c r="A26" s="1" t="s">
        <v>19</v>
      </c>
      <c r="B26" s="60"/>
      <c r="C26" s="62"/>
      <c r="D26" s="60"/>
      <c r="E26" s="62"/>
      <c r="F26" s="60"/>
      <c r="G26" s="638"/>
    </row>
    <row r="27" spans="1:7">
      <c r="A27" s="1" t="s">
        <v>20</v>
      </c>
      <c r="B27" s="60"/>
      <c r="C27" s="62"/>
      <c r="D27" s="60"/>
      <c r="E27" s="62"/>
      <c r="F27" s="60"/>
      <c r="G27" s="638"/>
    </row>
    <row r="28" spans="1:7">
      <c r="A28" s="1" t="s">
        <v>21</v>
      </c>
      <c r="B28" s="60"/>
      <c r="C28" s="62"/>
      <c r="D28" s="60"/>
      <c r="E28" s="62"/>
      <c r="F28" s="60"/>
      <c r="G28" s="638"/>
    </row>
    <row r="29" spans="1:7">
      <c r="A29" s="1" t="s">
        <v>22</v>
      </c>
      <c r="B29" s="60"/>
      <c r="C29" s="62"/>
      <c r="D29" s="60"/>
      <c r="E29" s="62"/>
      <c r="F29" s="60"/>
      <c r="G29" s="638"/>
    </row>
    <row r="30" spans="1:7">
      <c r="A30" s="1" t="s">
        <v>23</v>
      </c>
      <c r="B30" s="60"/>
      <c r="C30" s="62"/>
      <c r="D30" s="60"/>
      <c r="E30" s="62"/>
      <c r="F30" s="60"/>
      <c r="G30" s="638"/>
    </row>
    <row r="31" spans="1:7">
      <c r="A31" s="1" t="s">
        <v>26</v>
      </c>
      <c r="B31" s="60"/>
      <c r="C31" s="62"/>
      <c r="D31" s="60"/>
      <c r="E31" s="62"/>
      <c r="F31" s="60"/>
      <c r="G31" s="638"/>
    </row>
    <row r="32" spans="1:7">
      <c r="A32" s="1" t="s">
        <v>28</v>
      </c>
      <c r="B32" s="60"/>
      <c r="C32" s="62"/>
      <c r="D32" s="60"/>
      <c r="E32" s="62"/>
      <c r="F32" s="60"/>
      <c r="G32" s="638"/>
    </row>
    <row r="33" spans="1:7">
      <c r="A33" s="1" t="s">
        <v>30</v>
      </c>
      <c r="B33" s="60"/>
      <c r="C33" s="62"/>
      <c r="D33" s="60"/>
      <c r="E33" s="62"/>
      <c r="F33" s="60"/>
      <c r="G33" s="638"/>
    </row>
    <row r="34" spans="1:7">
      <c r="A34" s="1" t="s">
        <v>36</v>
      </c>
      <c r="B34" s="60"/>
      <c r="C34" s="62"/>
      <c r="D34" s="60"/>
      <c r="E34" s="62"/>
      <c r="F34" s="60"/>
      <c r="G34" s="638"/>
    </row>
    <row r="35" spans="1:7">
      <c r="A35" s="1" t="s">
        <v>45</v>
      </c>
      <c r="B35" s="60"/>
      <c r="C35" s="62"/>
      <c r="D35" s="60"/>
      <c r="E35" s="62"/>
      <c r="F35" s="60"/>
      <c r="G35" s="638"/>
    </row>
    <row r="36" spans="1:7">
      <c r="A36" s="1" t="s">
        <v>47</v>
      </c>
      <c r="B36" s="60"/>
      <c r="C36" s="62"/>
      <c r="D36" s="60"/>
      <c r="E36" s="62"/>
      <c r="F36" s="60"/>
      <c r="G36" s="638"/>
    </row>
    <row r="37" spans="1:7">
      <c r="A37" s="1" t="s">
        <v>48</v>
      </c>
      <c r="B37" s="60"/>
      <c r="C37" s="62"/>
      <c r="D37" s="60"/>
      <c r="E37" s="62"/>
      <c r="F37" s="60"/>
      <c r="G37" s="638"/>
    </row>
    <row r="38" spans="1:7">
      <c r="A38" s="1" t="s">
        <v>50</v>
      </c>
      <c r="B38" s="60"/>
      <c r="C38" s="62"/>
      <c r="D38" s="60"/>
      <c r="E38" s="62"/>
      <c r="F38" s="60"/>
      <c r="G38" s="638"/>
    </row>
    <row r="39" spans="1:7">
      <c r="A39" s="1" t="s">
        <v>52</v>
      </c>
      <c r="B39" s="60"/>
      <c r="C39" s="62"/>
      <c r="D39" s="60"/>
      <c r="E39" s="62"/>
      <c r="F39" s="60"/>
      <c r="G39" s="638"/>
    </row>
    <row r="40" spans="1:7">
      <c r="A40" s="1" t="s">
        <v>55</v>
      </c>
      <c r="B40" s="60"/>
      <c r="C40" s="62"/>
      <c r="D40" s="60"/>
      <c r="E40" s="62"/>
      <c r="F40" s="60"/>
      <c r="G40" s="638"/>
    </row>
    <row r="41" spans="1:7">
      <c r="A41" s="54" t="s">
        <v>119</v>
      </c>
      <c r="B41" s="66">
        <f>SUM(B24:B40)</f>
        <v>0</v>
      </c>
      <c r="C41" s="65" t="e">
        <f>(C24*B24+C25*B25+C26*B26+C27*B27+C28*B28+C29*B29+C30*B30+C31*B31+C32*B32+C33*B33+C34*B34+C35*B35+C36*B36+C37*B37+C38*B38+C39*B39+C40*B40)/B41</f>
        <v>#DIV/0!</v>
      </c>
      <c r="D41" s="66">
        <f>SUM(D24:D40)</f>
        <v>0</v>
      </c>
      <c r="E41" s="65" t="e">
        <f>(E24*D24+E25*D25+E26*D26+E27*D27+E28*D28+E29*D29+E30*D30+E31*D31+E32*D32+E33*D33+E34*D34+E35*D35+E36*D36+E37*D37+E38*D38+E39*D39+E40*D40)/D41</f>
        <v>#DIV/0!</v>
      </c>
      <c r="F41" s="66">
        <f>SUM(F24:F40)</f>
        <v>0</v>
      </c>
      <c r="G41" s="639" t="e">
        <f>(G24*F24+G25*F25+G26*F26+G27*F27+G28*F28+G29*F29+G30*F30+G31*F31+G32*F32+G33*F33+G34*F34+G35*F35+G36*F36+G37*F37+G38*F38+G39*F39+G40*F40)/F41</f>
        <v>#DIV/0!</v>
      </c>
    </row>
    <row r="42" spans="1:7">
      <c r="A42" s="1" t="s">
        <v>24</v>
      </c>
      <c r="B42" s="60"/>
      <c r="C42" s="62"/>
      <c r="D42" s="60"/>
      <c r="E42" s="62"/>
      <c r="F42" s="60"/>
      <c r="G42" s="638"/>
    </row>
    <row r="43" spans="1:7">
      <c r="A43" s="1" t="s">
        <v>33</v>
      </c>
      <c r="B43" s="60">
        <v>400</v>
      </c>
      <c r="C43" s="62">
        <v>464500</v>
      </c>
      <c r="D43" s="60">
        <v>351</v>
      </c>
      <c r="E43" s="62">
        <v>450000</v>
      </c>
      <c r="F43" s="60">
        <v>49</v>
      </c>
      <c r="G43" s="638">
        <v>556600</v>
      </c>
    </row>
    <row r="44" spans="1:7">
      <c r="A44" s="1" t="s">
        <v>37</v>
      </c>
      <c r="B44" s="60"/>
      <c r="C44" s="62"/>
      <c r="D44" s="60"/>
      <c r="E44" s="62"/>
      <c r="F44" s="60"/>
      <c r="G44" s="638"/>
    </row>
    <row r="45" spans="1:7">
      <c r="A45" s="1" t="s">
        <v>38</v>
      </c>
      <c r="B45" s="60"/>
      <c r="C45" s="62"/>
      <c r="D45" s="60"/>
      <c r="E45" s="62"/>
      <c r="F45" s="60"/>
      <c r="G45" s="638"/>
    </row>
    <row r="46" spans="1:7">
      <c r="A46" s="1" t="s">
        <v>39</v>
      </c>
      <c r="B46" s="60"/>
      <c r="C46" s="62"/>
      <c r="D46" s="60"/>
      <c r="E46" s="62"/>
      <c r="F46" s="60"/>
      <c r="G46" s="638"/>
    </row>
    <row r="47" spans="1:7">
      <c r="A47" s="1" t="s">
        <v>40</v>
      </c>
      <c r="B47" s="60"/>
      <c r="C47" s="62"/>
      <c r="D47" s="60"/>
      <c r="E47" s="62"/>
      <c r="F47" s="60"/>
      <c r="G47" s="638"/>
    </row>
    <row r="48" spans="1:7">
      <c r="A48" s="1" t="s">
        <v>49</v>
      </c>
      <c r="B48" s="60"/>
      <c r="C48" s="62"/>
      <c r="D48" s="60"/>
      <c r="E48" s="62"/>
      <c r="F48" s="60"/>
      <c r="G48" s="638"/>
    </row>
    <row r="49" spans="1:7">
      <c r="A49" s="1" t="s">
        <v>54</v>
      </c>
      <c r="B49" s="60"/>
      <c r="C49" s="62"/>
      <c r="D49" s="60"/>
      <c r="E49" s="62"/>
      <c r="F49" s="60"/>
      <c r="G49" s="638"/>
    </row>
    <row r="50" spans="1:7">
      <c r="A50" s="1" t="s">
        <v>59</v>
      </c>
      <c r="B50" s="60"/>
      <c r="C50" s="62"/>
      <c r="D50" s="60"/>
      <c r="E50" s="62"/>
      <c r="F50" s="60"/>
      <c r="G50" s="638"/>
    </row>
    <row r="51" spans="1:7">
      <c r="A51" s="54" t="s">
        <v>120</v>
      </c>
      <c r="B51" s="66">
        <f>SUM(B42:B50)</f>
        <v>400</v>
      </c>
      <c r="C51" s="65">
        <f>(C42*B42+C43*B43+C44*B44+C45*B45+C46*B46+C47*B47+C48*B48+C49*B49+C50*B50)/B51</f>
        <v>464500</v>
      </c>
      <c r="D51" s="66">
        <f>SUM(D42:D50)</f>
        <v>351</v>
      </c>
      <c r="E51" s="65">
        <f>(E42*D42+E43*D43+E44*D44+E45*D45+E46*D46+E47*D47+E48*D48+E49*D49+E50*D50)/D51</f>
        <v>450000</v>
      </c>
      <c r="F51" s="66">
        <f>SUM(F42:F50)</f>
        <v>49</v>
      </c>
      <c r="G51" s="639">
        <f>(G42*F42+G43*F43+G44*F44+G45*F45+G46*F46+G47*F47+G48*F48+G49*F49+G50*F50)/F51</f>
        <v>556600</v>
      </c>
    </row>
    <row r="52" spans="1:7">
      <c r="A52" s="232" t="s">
        <v>121</v>
      </c>
      <c r="B52" s="641">
        <f>SUM(B51,B41,B23)</f>
        <v>400</v>
      </c>
      <c r="C52" s="65" t="e">
        <f>(C51*B51+C41*B41+C23*B23)/B52</f>
        <v>#DIV/0!</v>
      </c>
      <c r="D52" s="233">
        <f>SUM(D51,D41,D23)</f>
        <v>351</v>
      </c>
      <c r="E52" s="65" t="e">
        <f>(E51*D51+E41*D41+E23*D23)/D52</f>
        <v>#DIV/0!</v>
      </c>
      <c r="F52" s="233">
        <f>SUM(F51,F41,F23)</f>
        <v>49</v>
      </c>
      <c r="G52" s="639" t="e">
        <f>(G51*F51+G41*F41+G23*F23)/F52</f>
        <v>#DIV/0!</v>
      </c>
    </row>
    <row r="53" spans="1:7">
      <c r="A53" s="143" t="s">
        <v>122</v>
      </c>
      <c r="B53" s="642"/>
      <c r="C53" s="144"/>
      <c r="D53" s="147"/>
      <c r="E53" s="144"/>
      <c r="F53" s="147"/>
      <c r="G53" s="640"/>
    </row>
    <row r="54" spans="1:7">
      <c r="A54" s="143" t="s">
        <v>123</v>
      </c>
      <c r="B54" s="642"/>
      <c r="C54" s="144"/>
      <c r="D54" s="147"/>
      <c r="E54" s="144"/>
      <c r="F54" s="147"/>
      <c r="G54" s="640"/>
    </row>
    <row r="55" spans="1:7">
      <c r="A55" s="143" t="s">
        <v>124</v>
      </c>
      <c r="B55" s="642"/>
      <c r="C55" s="144"/>
      <c r="D55" s="147"/>
      <c r="E55" s="144"/>
      <c r="F55" s="147"/>
      <c r="G55" s="640"/>
    </row>
  </sheetData>
  <mergeCells count="3">
    <mergeCell ref="B5:C5"/>
    <mergeCell ref="D5:E5"/>
    <mergeCell ref="F5:G5"/>
  </mergeCells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B2DE-8A5B-B440-9FAC-92593D5B84A6}">
  <dimension ref="A1:G55"/>
  <sheetViews>
    <sheetView zoomScale="150" zoomScaleNormal="150" zoomScalePageLayoutView="150" workbookViewId="0">
      <pane ySplit="6" topLeftCell="A7" activePane="bottomLeft" state="frozenSplit"/>
      <selection activeCell="C18" sqref="C18"/>
      <selection pane="bottomLeft" activeCell="C18" sqref="C18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s="64" t="s">
        <v>340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A3" s="64"/>
      <c r="B3" s="62"/>
      <c r="C3" s="60"/>
      <c r="D3" s="62"/>
      <c r="E3" s="60"/>
      <c r="F3" s="62"/>
      <c r="G3" s="60"/>
    </row>
    <row r="4" spans="1:7">
      <c r="B4" s="62"/>
      <c r="C4" s="60"/>
      <c r="D4" s="62"/>
      <c r="E4" s="60"/>
      <c r="F4" s="62"/>
      <c r="G4" s="60"/>
    </row>
    <row r="5" spans="1:7">
      <c r="A5" s="141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7" ht="42">
      <c r="A6" s="142" t="s">
        <v>114</v>
      </c>
      <c r="B6" s="63" t="s">
        <v>116</v>
      </c>
      <c r="C6" s="61" t="s">
        <v>115</v>
      </c>
      <c r="D6" s="63" t="s">
        <v>116</v>
      </c>
      <c r="E6" s="61" t="s">
        <v>115</v>
      </c>
      <c r="F6" s="63" t="s">
        <v>116</v>
      </c>
      <c r="G6" s="61" t="s">
        <v>115</v>
      </c>
    </row>
    <row r="7" spans="1:7">
      <c r="A7" s="2" t="s">
        <v>25</v>
      </c>
      <c r="B7" s="60"/>
      <c r="C7" s="62"/>
      <c r="D7" s="60"/>
      <c r="E7" s="62"/>
      <c r="F7" s="635"/>
      <c r="G7" s="637"/>
    </row>
    <row r="8" spans="1:7">
      <c r="A8" s="1" t="s">
        <v>27</v>
      </c>
      <c r="B8" s="60"/>
      <c r="C8" s="62"/>
      <c r="D8" s="60"/>
      <c r="E8" s="62"/>
      <c r="F8" s="60"/>
      <c r="G8" s="638"/>
    </row>
    <row r="9" spans="1:7">
      <c r="A9" s="1" t="s">
        <v>29</v>
      </c>
      <c r="B9" s="60"/>
      <c r="C9" s="62"/>
      <c r="D9" s="60"/>
      <c r="E9" s="62"/>
      <c r="F9" s="60"/>
      <c r="G9" s="638"/>
    </row>
    <row r="10" spans="1:7">
      <c r="A10" s="1" t="s">
        <v>31</v>
      </c>
      <c r="B10" s="60"/>
      <c r="C10" s="62"/>
      <c r="D10" s="60"/>
      <c r="E10" s="62"/>
      <c r="F10" s="60"/>
      <c r="G10" s="638"/>
    </row>
    <row r="11" spans="1:7">
      <c r="A11" s="1" t="s">
        <v>32</v>
      </c>
      <c r="B11" s="60"/>
      <c r="C11" s="62"/>
      <c r="D11" s="60"/>
      <c r="E11" s="62"/>
      <c r="F11" s="60"/>
      <c r="G11" s="638"/>
    </row>
    <row r="12" spans="1:7">
      <c r="A12" s="1" t="s">
        <v>35</v>
      </c>
      <c r="B12" s="60"/>
      <c r="C12" s="62"/>
      <c r="D12" s="60"/>
      <c r="E12" s="62"/>
      <c r="F12" s="60"/>
      <c r="G12" s="638"/>
    </row>
    <row r="13" spans="1:7">
      <c r="A13" s="1" t="s">
        <v>41</v>
      </c>
      <c r="B13" s="60"/>
      <c r="C13" s="62"/>
      <c r="D13" s="60"/>
      <c r="E13" s="62"/>
      <c r="F13" s="60"/>
      <c r="G13" s="638"/>
    </row>
    <row r="14" spans="1:7">
      <c r="A14" s="1" t="s">
        <v>42</v>
      </c>
      <c r="B14" s="60"/>
      <c r="C14" s="62"/>
      <c r="D14" s="60"/>
      <c r="E14" s="62"/>
      <c r="F14" s="60"/>
      <c r="G14" s="638"/>
    </row>
    <row r="15" spans="1:7">
      <c r="A15" s="1" t="s">
        <v>43</v>
      </c>
      <c r="B15" s="60"/>
      <c r="C15" s="62"/>
      <c r="D15" s="60"/>
      <c r="E15" s="62"/>
      <c r="F15" s="60"/>
      <c r="G15" s="638"/>
    </row>
    <row r="16" spans="1:7">
      <c r="A16" s="1" t="s">
        <v>44</v>
      </c>
      <c r="B16" s="60"/>
      <c r="C16" s="62"/>
      <c r="D16" s="60"/>
      <c r="E16" s="62"/>
      <c r="F16" s="60"/>
      <c r="G16" s="638"/>
    </row>
    <row r="17" spans="1:7">
      <c r="A17" s="1" t="s">
        <v>46</v>
      </c>
      <c r="B17" s="60"/>
      <c r="C17" s="62"/>
      <c r="D17" s="60"/>
      <c r="E17" s="62"/>
      <c r="F17" s="60"/>
      <c r="G17" s="638"/>
    </row>
    <row r="18" spans="1:7">
      <c r="A18" s="1" t="s">
        <v>51</v>
      </c>
      <c r="B18" s="60"/>
      <c r="C18" s="62"/>
      <c r="D18" s="60"/>
      <c r="E18" s="62"/>
      <c r="F18" s="60"/>
      <c r="G18" s="638"/>
    </row>
    <row r="19" spans="1:7">
      <c r="A19" s="1" t="s">
        <v>53</v>
      </c>
      <c r="B19" s="60"/>
      <c r="C19" s="62"/>
      <c r="D19" s="60"/>
      <c r="E19" s="62"/>
      <c r="F19" s="60"/>
      <c r="G19" s="638"/>
    </row>
    <row r="20" spans="1:7">
      <c r="A20" s="1" t="s">
        <v>56</v>
      </c>
      <c r="B20" s="60"/>
      <c r="C20" s="62"/>
      <c r="D20" s="60"/>
      <c r="E20" s="62"/>
      <c r="F20" s="60"/>
      <c r="G20" s="638"/>
    </row>
    <row r="21" spans="1:7">
      <c r="A21" s="1" t="s">
        <v>57</v>
      </c>
      <c r="B21" s="60"/>
      <c r="C21" s="62"/>
      <c r="D21" s="60"/>
      <c r="E21" s="62"/>
      <c r="F21" s="60"/>
      <c r="G21" s="638"/>
    </row>
    <row r="22" spans="1:7">
      <c r="A22" s="1" t="s">
        <v>58</v>
      </c>
      <c r="B22" s="60"/>
      <c r="C22" s="62"/>
      <c r="D22" s="60"/>
      <c r="E22" s="62"/>
      <c r="F22" s="60"/>
      <c r="G22" s="638"/>
    </row>
    <row r="23" spans="1:7">
      <c r="A23" s="54" t="s">
        <v>118</v>
      </c>
      <c r="B23" s="134">
        <f>SUM(B7:B22)</f>
        <v>0</v>
      </c>
      <c r="C23" s="65" t="e">
        <f>(C7*B7+C8*B8+C9*B9+C10*B10+C11*B11+C12*B12+C13*B13+C14*B14+C15*B15+C16*B16+C17*B17+C18*B18+C19*B19+C20*B20+C21*B21+C22*B22)/B23</f>
        <v>#DIV/0!</v>
      </c>
      <c r="D23" s="134">
        <f>SUM(D7:D22)</f>
        <v>0</v>
      </c>
      <c r="E23" s="65" t="e">
        <f>(E7*D7+E8*D8+E9*D9+E10*D10+E11*D11+E12*D12+E13*D13+E14*D14+E15*D15+E16*D16+E17*D17+E18*D18+E19*D19+E20*D20+E21*D21+E22*D22)/D23</f>
        <v>#DIV/0!</v>
      </c>
      <c r="F23" s="636">
        <f>SUM(F7:F22)</f>
        <v>0</v>
      </c>
      <c r="G23" s="639" t="e">
        <f>(G7*F7+G8*F8+G9*F9+G10*F10+G11*F11+G12*F12+G13*F13+G14*F14+G15*F15+G16*F16+G17*F17+G18*F18+G19*F19+G20*F20+G21*F21+G22*F22)/F23</f>
        <v>#DIV/0!</v>
      </c>
    </row>
    <row r="24" spans="1:7">
      <c r="A24" s="1" t="s">
        <v>16</v>
      </c>
      <c r="B24" s="60"/>
      <c r="C24" s="62"/>
      <c r="D24" s="60"/>
      <c r="E24" s="62"/>
      <c r="F24" s="60"/>
      <c r="G24" s="638"/>
    </row>
    <row r="25" spans="1:7">
      <c r="A25" s="1" t="s">
        <v>18</v>
      </c>
      <c r="B25" s="60"/>
      <c r="C25" s="62"/>
      <c r="D25" s="60"/>
      <c r="E25" s="62"/>
      <c r="F25" s="60"/>
      <c r="G25" s="638"/>
    </row>
    <row r="26" spans="1:7">
      <c r="A26" s="1" t="s">
        <v>19</v>
      </c>
      <c r="B26" s="60"/>
      <c r="C26" s="62"/>
      <c r="D26" s="60"/>
      <c r="E26" s="62"/>
      <c r="F26" s="60"/>
      <c r="G26" s="638"/>
    </row>
    <row r="27" spans="1:7">
      <c r="A27" s="1" t="s">
        <v>20</v>
      </c>
      <c r="B27" s="60"/>
      <c r="C27" s="62"/>
      <c r="D27" s="60"/>
      <c r="E27" s="62"/>
      <c r="F27" s="60"/>
      <c r="G27" s="638"/>
    </row>
    <row r="28" spans="1:7">
      <c r="A28" s="1" t="s">
        <v>21</v>
      </c>
      <c r="B28" s="60"/>
      <c r="C28" s="62"/>
      <c r="D28" s="60"/>
      <c r="E28" s="62"/>
      <c r="F28" s="60"/>
      <c r="G28" s="638"/>
    </row>
    <row r="29" spans="1:7">
      <c r="A29" s="1" t="s">
        <v>22</v>
      </c>
      <c r="B29" s="60"/>
      <c r="C29" s="62"/>
      <c r="D29" s="60"/>
      <c r="E29" s="62"/>
      <c r="F29" s="60"/>
      <c r="G29" s="638"/>
    </row>
    <row r="30" spans="1:7">
      <c r="A30" s="1" t="s">
        <v>23</v>
      </c>
      <c r="B30" s="60"/>
      <c r="C30" s="62"/>
      <c r="D30" s="60"/>
      <c r="E30" s="62"/>
      <c r="F30" s="60"/>
      <c r="G30" s="638"/>
    </row>
    <row r="31" spans="1:7">
      <c r="A31" s="1" t="s">
        <v>26</v>
      </c>
      <c r="B31" s="60"/>
      <c r="C31" s="62"/>
      <c r="D31" s="60"/>
      <c r="E31" s="62"/>
      <c r="F31" s="60"/>
      <c r="G31" s="638"/>
    </row>
    <row r="32" spans="1:7">
      <c r="A32" s="1" t="s">
        <v>28</v>
      </c>
      <c r="B32" s="60"/>
      <c r="C32" s="62"/>
      <c r="D32" s="60"/>
      <c r="E32" s="62"/>
      <c r="F32" s="60"/>
      <c r="G32" s="638"/>
    </row>
    <row r="33" spans="1:7">
      <c r="A33" s="1" t="s">
        <v>30</v>
      </c>
      <c r="B33" s="60"/>
      <c r="C33" s="62"/>
      <c r="D33" s="60"/>
      <c r="E33" s="62"/>
      <c r="F33" s="60"/>
      <c r="G33" s="638"/>
    </row>
    <row r="34" spans="1:7">
      <c r="A34" s="1" t="s">
        <v>36</v>
      </c>
      <c r="B34" s="60"/>
      <c r="C34" s="62"/>
      <c r="D34" s="60"/>
      <c r="E34" s="62"/>
      <c r="F34" s="60"/>
      <c r="G34" s="638"/>
    </row>
    <row r="35" spans="1:7">
      <c r="A35" s="1" t="s">
        <v>45</v>
      </c>
      <c r="B35" s="60"/>
      <c r="C35" s="62"/>
      <c r="D35" s="60"/>
      <c r="E35" s="62"/>
      <c r="F35" s="60"/>
      <c r="G35" s="638"/>
    </row>
    <row r="36" spans="1:7">
      <c r="A36" s="1" t="s">
        <v>47</v>
      </c>
      <c r="B36" s="60"/>
      <c r="C36" s="62"/>
      <c r="D36" s="60"/>
      <c r="E36" s="62"/>
      <c r="F36" s="60"/>
      <c r="G36" s="638"/>
    </row>
    <row r="37" spans="1:7">
      <c r="A37" s="1" t="s">
        <v>48</v>
      </c>
      <c r="B37" s="60"/>
      <c r="C37" s="62"/>
      <c r="D37" s="60"/>
      <c r="E37" s="62"/>
      <c r="F37" s="60"/>
      <c r="G37" s="638"/>
    </row>
    <row r="38" spans="1:7">
      <c r="A38" s="1" t="s">
        <v>50</v>
      </c>
      <c r="B38" s="60"/>
      <c r="C38" s="62"/>
      <c r="D38" s="60"/>
      <c r="E38" s="62"/>
      <c r="F38" s="60"/>
      <c r="G38" s="638"/>
    </row>
    <row r="39" spans="1:7">
      <c r="A39" s="1" t="s">
        <v>52</v>
      </c>
      <c r="B39" s="60"/>
      <c r="C39" s="62"/>
      <c r="D39" s="60"/>
      <c r="E39" s="62"/>
      <c r="F39" s="60"/>
      <c r="G39" s="638"/>
    </row>
    <row r="40" spans="1:7">
      <c r="A40" s="1" t="s">
        <v>55</v>
      </c>
      <c r="B40" s="60"/>
      <c r="C40" s="62"/>
      <c r="D40" s="60"/>
      <c r="E40" s="62"/>
      <c r="F40" s="60"/>
      <c r="G40" s="638"/>
    </row>
    <row r="41" spans="1:7">
      <c r="A41" s="54" t="s">
        <v>119</v>
      </c>
      <c r="B41" s="66">
        <f>SUM(B24:B40)</f>
        <v>0</v>
      </c>
      <c r="C41" s="65" t="e">
        <f>(C24*B24+C25*B25+C26*B26+C27*B27+C28*B28+C29*B29+C30*B30+C31*B31+C32*B32+C33*B33+C34*B34+C35*B35+C36*B36+C37*B37+C38*B38+C39*B39+C40*B40)/B41</f>
        <v>#DIV/0!</v>
      </c>
      <c r="D41" s="66">
        <f>SUM(D24:D40)</f>
        <v>0</v>
      </c>
      <c r="E41" s="65" t="e">
        <f>(E24*D24+E25*D25+E26*D26+E27*D27+E28*D28+E29*D29+E30*D30+E31*D31+E32*D32+E33*D33+E34*D34+E35*D35+E36*D36+E37*D37+E38*D38+E39*D39+E40*D40)/D41</f>
        <v>#DIV/0!</v>
      </c>
      <c r="F41" s="66">
        <f>SUM(F24:F40)</f>
        <v>0</v>
      </c>
      <c r="G41" s="639" t="e">
        <f>(G24*F24+G25*F25+G26*F26+G27*F27+G28*F28+G29*F29+G30*F30+G31*F31+G32*F32+G33*F33+G34*F34+G35*F35+G36*F36+G37*F37+G38*F38+G39*F39+G40*F40)/F41</f>
        <v>#DIV/0!</v>
      </c>
    </row>
    <row r="42" spans="1:7">
      <c r="A42" s="1" t="s">
        <v>24</v>
      </c>
      <c r="B42" s="60"/>
      <c r="C42" s="62"/>
      <c r="D42" s="60"/>
      <c r="E42" s="62"/>
      <c r="F42" s="60"/>
      <c r="G42" s="638"/>
    </row>
    <row r="43" spans="1:7">
      <c r="A43" s="1" t="s">
        <v>33</v>
      </c>
      <c r="B43" s="60"/>
      <c r="C43" s="62"/>
      <c r="D43" s="60"/>
      <c r="E43" s="62"/>
      <c r="F43" s="60"/>
      <c r="G43" s="638"/>
    </row>
    <row r="44" spans="1:7">
      <c r="A44" s="1" t="s">
        <v>37</v>
      </c>
      <c r="B44" s="60"/>
      <c r="C44" s="62"/>
      <c r="D44" s="60"/>
      <c r="E44" s="62"/>
      <c r="F44" s="60"/>
      <c r="G44" s="638"/>
    </row>
    <row r="45" spans="1:7">
      <c r="A45" s="1" t="s">
        <v>38</v>
      </c>
      <c r="B45" s="60"/>
      <c r="C45" s="62"/>
      <c r="D45" s="60"/>
      <c r="E45" s="62"/>
      <c r="F45" s="60"/>
      <c r="G45" s="638"/>
    </row>
    <row r="46" spans="1:7">
      <c r="A46" s="1" t="s">
        <v>39</v>
      </c>
      <c r="B46" s="60"/>
      <c r="C46" s="62"/>
      <c r="D46" s="60"/>
      <c r="E46" s="62"/>
      <c r="F46" s="60"/>
      <c r="G46" s="638"/>
    </row>
    <row r="47" spans="1:7">
      <c r="A47" s="1" t="s">
        <v>40</v>
      </c>
      <c r="B47" s="60"/>
      <c r="C47" s="62"/>
      <c r="D47" s="60"/>
      <c r="E47" s="62"/>
      <c r="F47" s="60"/>
      <c r="G47" s="638"/>
    </row>
    <row r="48" spans="1:7">
      <c r="A48" s="1" t="s">
        <v>49</v>
      </c>
      <c r="B48" s="60"/>
      <c r="C48" s="62"/>
      <c r="D48" s="60"/>
      <c r="E48" s="62"/>
      <c r="F48" s="60"/>
      <c r="G48" s="638"/>
    </row>
    <row r="49" spans="1:7">
      <c r="A49" s="1" t="s">
        <v>54</v>
      </c>
      <c r="B49" s="60"/>
      <c r="C49" s="62"/>
      <c r="D49" s="60"/>
      <c r="E49" s="62"/>
      <c r="F49" s="60"/>
      <c r="G49" s="638"/>
    </row>
    <row r="50" spans="1:7">
      <c r="A50" s="1" t="s">
        <v>59</v>
      </c>
      <c r="B50" s="60"/>
      <c r="C50" s="62"/>
      <c r="D50" s="60"/>
      <c r="E50" s="62"/>
      <c r="F50" s="60"/>
      <c r="G50" s="638"/>
    </row>
    <row r="51" spans="1:7">
      <c r="A51" s="54" t="s">
        <v>120</v>
      </c>
      <c r="B51" s="66">
        <f>SUM(B42:B50)</f>
        <v>0</v>
      </c>
      <c r="C51" s="65" t="e">
        <f>(C42*B42+C43*B43+C44*B44+C45*B45+C46*B46+C47*B47+C48*B48+C49*B49+C50*B50)/B51</f>
        <v>#DIV/0!</v>
      </c>
      <c r="D51" s="66">
        <f>SUM(D42:D50)</f>
        <v>0</v>
      </c>
      <c r="E51" s="65" t="e">
        <f>(E42*D42+E43*D43+E44*D44+E45*D45+E46*D46+E47*D47+E48*D48+E49*D49+E50*D50)/D51</f>
        <v>#DIV/0!</v>
      </c>
      <c r="F51" s="66">
        <f>SUM(F42:F50)</f>
        <v>0</v>
      </c>
      <c r="G51" s="639" t="e">
        <f>(G42*F42+G43*F43+G44*F44+G45*F45+G46*F46+G47*F47+G48*F48+G49*F49+G50*F50)/F51</f>
        <v>#DIV/0!</v>
      </c>
    </row>
    <row r="52" spans="1:7">
      <c r="A52" s="232" t="s">
        <v>121</v>
      </c>
      <c r="B52" s="641">
        <f>SUM(B51,B41,B23)</f>
        <v>0</v>
      </c>
      <c r="C52" s="65" t="e">
        <f>(C51*B51+C41*B41+C23*B23)/B52</f>
        <v>#DIV/0!</v>
      </c>
      <c r="D52" s="233">
        <f>SUM(D51,D41,D23)</f>
        <v>0</v>
      </c>
      <c r="E52" s="65" t="e">
        <f>(E51*D51+E41*D41+E23*D23)/D52</f>
        <v>#DIV/0!</v>
      </c>
      <c r="F52" s="233">
        <f>SUM(F51,F41,F23)</f>
        <v>0</v>
      </c>
      <c r="G52" s="639" t="e">
        <f>(G51*F51+G41*F41+G23*F23)/F52</f>
        <v>#DIV/0!</v>
      </c>
    </row>
    <row r="53" spans="1:7">
      <c r="A53" s="143" t="s">
        <v>122</v>
      </c>
      <c r="B53" s="642"/>
      <c r="C53" s="144"/>
      <c r="D53" s="147"/>
      <c r="E53" s="144"/>
      <c r="F53" s="147"/>
      <c r="G53" s="640"/>
    </row>
    <row r="54" spans="1:7">
      <c r="A54" s="143" t="s">
        <v>123</v>
      </c>
      <c r="B54" s="642"/>
      <c r="C54" s="144"/>
      <c r="D54" s="147"/>
      <c r="E54" s="144"/>
      <c r="F54" s="147"/>
      <c r="G54" s="640"/>
    </row>
    <row r="55" spans="1:7">
      <c r="A55" s="143" t="s">
        <v>124</v>
      </c>
      <c r="B55" s="642"/>
      <c r="C55" s="144"/>
      <c r="D55" s="147"/>
      <c r="E55" s="144"/>
      <c r="F55" s="147"/>
      <c r="G55" s="640"/>
    </row>
  </sheetData>
  <mergeCells count="3">
    <mergeCell ref="B5:C5"/>
    <mergeCell ref="D5:E5"/>
    <mergeCell ref="F5:G5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FC278-F03B-BB46-92C2-F0BFABFCA83F}">
  <dimension ref="A1:G55"/>
  <sheetViews>
    <sheetView zoomScale="150" zoomScaleNormal="150" zoomScalePageLayoutView="150" workbookViewId="0">
      <pane ySplit="6" topLeftCell="A37" activePane="bottomLeft" state="frozenSplit"/>
      <selection activeCell="G22" sqref="G22"/>
      <selection pane="bottomLeft" activeCell="G23" sqref="G23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s="64" t="s">
        <v>333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A3" s="64"/>
      <c r="B3" s="62"/>
      <c r="C3" s="60"/>
      <c r="D3" s="62"/>
      <c r="E3" s="60"/>
      <c r="F3" s="62"/>
      <c r="G3" s="60"/>
    </row>
    <row r="4" spans="1:7">
      <c r="B4" s="62"/>
      <c r="C4" s="60"/>
      <c r="D4" s="62"/>
      <c r="E4" s="60"/>
      <c r="F4" s="62"/>
      <c r="G4" s="60"/>
    </row>
    <row r="5" spans="1:7">
      <c r="A5" s="141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7" ht="42">
      <c r="A6" s="142" t="s">
        <v>114</v>
      </c>
      <c r="B6" s="63" t="s">
        <v>116</v>
      </c>
      <c r="C6" s="61" t="s">
        <v>115</v>
      </c>
      <c r="D6" s="63" t="s">
        <v>116</v>
      </c>
      <c r="E6" s="61" t="s">
        <v>115</v>
      </c>
      <c r="F6" s="63" t="s">
        <v>116</v>
      </c>
      <c r="G6" s="61" t="s">
        <v>115</v>
      </c>
    </row>
    <row r="7" spans="1:7" ht="15">
      <c r="A7" s="2" t="s">
        <v>25</v>
      </c>
      <c r="B7" s="643">
        <v>15</v>
      </c>
      <c r="C7" s="644">
        <v>665000</v>
      </c>
      <c r="D7" s="643">
        <v>15</v>
      </c>
      <c r="E7" s="644">
        <v>665000</v>
      </c>
      <c r="F7" s="635"/>
      <c r="G7" s="637"/>
    </row>
    <row r="8" spans="1:7" ht="15">
      <c r="A8" s="1" t="s">
        <v>27</v>
      </c>
      <c r="B8" s="643">
        <v>258</v>
      </c>
      <c r="C8" s="644">
        <v>499966</v>
      </c>
      <c r="D8" s="643">
        <v>253</v>
      </c>
      <c r="E8" s="644">
        <v>499000</v>
      </c>
      <c r="F8" s="643">
        <v>5</v>
      </c>
      <c r="G8" s="644">
        <v>549933</v>
      </c>
    </row>
    <row r="9" spans="1:7" ht="15">
      <c r="A9" s="1" t="s">
        <v>29</v>
      </c>
      <c r="B9" s="643">
        <v>62</v>
      </c>
      <c r="C9" s="644">
        <v>700000</v>
      </c>
      <c r="D9" s="643">
        <v>61</v>
      </c>
      <c r="E9" s="644">
        <v>700000</v>
      </c>
      <c r="F9" s="643">
        <v>1</v>
      </c>
      <c r="G9" s="644">
        <v>550000</v>
      </c>
    </row>
    <row r="10" spans="1:7" ht="15">
      <c r="A10" s="1" t="s">
        <v>31</v>
      </c>
      <c r="B10" s="643">
        <v>329</v>
      </c>
      <c r="C10" s="644">
        <v>584000</v>
      </c>
      <c r="D10" s="643">
        <v>298</v>
      </c>
      <c r="E10" s="644">
        <v>570000</v>
      </c>
      <c r="F10" s="643">
        <v>31</v>
      </c>
      <c r="G10" s="644">
        <v>774933</v>
      </c>
    </row>
    <row r="11" spans="1:7" ht="15">
      <c r="A11" s="1" t="s">
        <v>32</v>
      </c>
      <c r="B11" s="643">
        <v>24</v>
      </c>
      <c r="C11" s="644">
        <v>802500</v>
      </c>
      <c r="D11" s="643">
        <v>24</v>
      </c>
      <c r="E11" s="644">
        <v>802500</v>
      </c>
      <c r="F11" s="60"/>
      <c r="G11" s="638"/>
    </row>
    <row r="12" spans="1:7" ht="15">
      <c r="A12" s="1" t="s">
        <v>35</v>
      </c>
      <c r="B12" s="643">
        <v>25</v>
      </c>
      <c r="C12" s="644">
        <v>587000</v>
      </c>
      <c r="D12" s="643">
        <v>25</v>
      </c>
      <c r="E12" s="644">
        <v>587000</v>
      </c>
      <c r="F12" s="60"/>
      <c r="G12" s="638"/>
    </row>
    <row r="13" spans="1:7" ht="15">
      <c r="A13" s="1" t="s">
        <v>41</v>
      </c>
      <c r="B13" s="643">
        <v>16</v>
      </c>
      <c r="C13" s="644">
        <v>2050000</v>
      </c>
      <c r="D13" s="643">
        <v>16</v>
      </c>
      <c r="E13" s="644">
        <v>2050000</v>
      </c>
      <c r="F13" s="60"/>
      <c r="G13" s="638"/>
    </row>
    <row r="14" spans="1:7" ht="15">
      <c r="A14" s="1" t="s">
        <v>42</v>
      </c>
      <c r="B14" s="643">
        <v>19</v>
      </c>
      <c r="C14" s="644">
        <v>625000</v>
      </c>
      <c r="D14" s="643">
        <v>19</v>
      </c>
      <c r="E14" s="644">
        <v>625000</v>
      </c>
      <c r="F14" s="60"/>
      <c r="G14" s="638"/>
    </row>
    <row r="15" spans="1:7" ht="15">
      <c r="A15" s="1" t="s">
        <v>43</v>
      </c>
      <c r="B15" s="643">
        <v>7</v>
      </c>
      <c r="C15" s="644">
        <v>600000</v>
      </c>
      <c r="D15" s="643">
        <v>6</v>
      </c>
      <c r="E15" s="644">
        <v>584266</v>
      </c>
      <c r="F15" s="643">
        <v>1</v>
      </c>
      <c r="G15" s="644">
        <v>1250000</v>
      </c>
    </row>
    <row r="16" spans="1:7" ht="15">
      <c r="A16" s="1" t="s">
        <v>44</v>
      </c>
      <c r="B16" s="643">
        <v>119</v>
      </c>
      <c r="C16" s="644">
        <v>494933</v>
      </c>
      <c r="D16" s="643">
        <v>118</v>
      </c>
      <c r="E16" s="644">
        <v>492466</v>
      </c>
      <c r="F16" s="643">
        <v>1</v>
      </c>
      <c r="G16" s="644">
        <v>714933</v>
      </c>
    </row>
    <row r="17" spans="1:7" ht="15">
      <c r="A17" s="1" t="s">
        <v>46</v>
      </c>
      <c r="B17" s="643">
        <v>62</v>
      </c>
      <c r="C17" s="644">
        <v>980000</v>
      </c>
      <c r="D17" s="643">
        <v>62</v>
      </c>
      <c r="E17" s="644">
        <v>980000</v>
      </c>
      <c r="F17" s="60"/>
      <c r="G17" s="638"/>
    </row>
    <row r="18" spans="1:7" ht="15">
      <c r="A18" s="1" t="s">
        <v>51</v>
      </c>
      <c r="B18" s="643">
        <v>332</v>
      </c>
      <c r="C18" s="644">
        <v>575000</v>
      </c>
      <c r="D18" s="643">
        <v>331</v>
      </c>
      <c r="E18" s="644">
        <v>575000</v>
      </c>
      <c r="F18" s="643">
        <v>1</v>
      </c>
      <c r="G18" s="644">
        <v>639933</v>
      </c>
    </row>
    <row r="19" spans="1:7" ht="15">
      <c r="A19" s="1" t="s">
        <v>53</v>
      </c>
      <c r="B19" s="643">
        <v>78</v>
      </c>
      <c r="C19" s="644">
        <v>905766</v>
      </c>
      <c r="D19" s="643">
        <v>74</v>
      </c>
      <c r="E19" s="644">
        <v>905766</v>
      </c>
      <c r="F19" s="643">
        <v>4</v>
      </c>
      <c r="G19" s="644">
        <v>1499966</v>
      </c>
    </row>
    <row r="20" spans="1:7" ht="15">
      <c r="A20" s="1" t="s">
        <v>56</v>
      </c>
      <c r="B20" s="643">
        <v>83</v>
      </c>
      <c r="C20" s="644">
        <v>479000</v>
      </c>
      <c r="D20" s="643">
        <v>82</v>
      </c>
      <c r="E20" s="644">
        <v>477000</v>
      </c>
      <c r="F20" s="643">
        <v>1</v>
      </c>
      <c r="G20" s="644">
        <v>554933</v>
      </c>
    </row>
    <row r="21" spans="1:7" ht="15">
      <c r="A21" s="1" t="s">
        <v>57</v>
      </c>
      <c r="B21" s="643">
        <v>6</v>
      </c>
      <c r="C21" s="644">
        <v>783000</v>
      </c>
      <c r="D21" s="643">
        <v>6</v>
      </c>
      <c r="E21" s="644">
        <v>783000</v>
      </c>
      <c r="F21" s="60"/>
      <c r="G21" s="638"/>
    </row>
    <row r="22" spans="1:7" ht="15">
      <c r="A22" s="1" t="s">
        <v>58</v>
      </c>
      <c r="B22" s="643">
        <v>136</v>
      </c>
      <c r="C22" s="644">
        <v>592000</v>
      </c>
      <c r="D22" s="643">
        <v>132</v>
      </c>
      <c r="E22" s="644">
        <v>588000</v>
      </c>
      <c r="F22" s="643">
        <v>4</v>
      </c>
      <c r="G22" s="644">
        <v>1024466</v>
      </c>
    </row>
    <row r="23" spans="1:7">
      <c r="A23" s="54" t="s">
        <v>118</v>
      </c>
      <c r="B23" s="134">
        <f>SUM(B7:B22)</f>
        <v>1571</v>
      </c>
      <c r="C23" s="65">
        <f>(C7*B7+C8*B8+C9*B9+C10*B10+C11*B11+C12*B12+C13*B13+C14*B14+C15*B15+C16*B16+C17*B17+C18*B18+C19*B19+C20*B20+C21*B21+C22*B22)/B23</f>
        <v>613294.71865054104</v>
      </c>
      <c r="D23" s="134">
        <f>SUM(D7:D22)</f>
        <v>1522</v>
      </c>
      <c r="E23" s="65">
        <f>(E7*D7+E8*D8+E9*D9+E10*D10+E11*D11+E12*D12+E13*D13+E14*D14+E15*D15+E16*D16+E17*D17+E18*D18+E19*D19+E20*D20+E21*D21+E22*D22)/D23</f>
        <v>610084.27595269377</v>
      </c>
      <c r="F23" s="636">
        <f>SUM(F7:F22)</f>
        <v>49</v>
      </c>
      <c r="G23" s="639">
        <f>(G7*F7+G8*F8+G9*F9+G10*F10+G11*F11+G12*F12+G13*F13+G14*F14+G15*F15+G16*F16+G17*F17+G18*F18+G19*F19+G20*F20+G21*F21+G22*F22)/F23</f>
        <v>828165.61224489799</v>
      </c>
    </row>
    <row r="24" spans="1:7" ht="15">
      <c r="A24" s="1" t="s">
        <v>16</v>
      </c>
      <c r="B24" s="643">
        <v>151</v>
      </c>
      <c r="C24" s="644">
        <v>532133</v>
      </c>
      <c r="D24" s="643">
        <v>131</v>
      </c>
      <c r="E24" s="644">
        <v>530000</v>
      </c>
      <c r="F24" s="643">
        <v>20</v>
      </c>
      <c r="G24" s="644">
        <v>537966</v>
      </c>
    </row>
    <row r="25" spans="1:7" ht="15">
      <c r="A25" s="1" t="s">
        <v>18</v>
      </c>
      <c r="B25" s="643">
        <v>83</v>
      </c>
      <c r="C25" s="644">
        <v>550000</v>
      </c>
      <c r="D25" s="643">
        <v>80</v>
      </c>
      <c r="E25" s="644">
        <v>527500</v>
      </c>
      <c r="F25" s="643">
        <v>3</v>
      </c>
      <c r="G25" s="644">
        <v>1050000</v>
      </c>
    </row>
    <row r="26" spans="1:7" ht="15">
      <c r="A26" s="1" t="s">
        <v>19</v>
      </c>
      <c r="B26" s="643">
        <v>91</v>
      </c>
      <c r="C26" s="644">
        <v>550000</v>
      </c>
      <c r="D26" s="643">
        <v>84</v>
      </c>
      <c r="E26" s="644">
        <v>576200</v>
      </c>
      <c r="F26" s="643">
        <v>7</v>
      </c>
      <c r="G26" s="644">
        <v>525000</v>
      </c>
    </row>
    <row r="27" spans="1:7" ht="15">
      <c r="A27" s="1" t="s">
        <v>20</v>
      </c>
      <c r="B27" s="643">
        <v>44</v>
      </c>
      <c r="C27" s="644">
        <v>500000</v>
      </c>
      <c r="D27" s="643">
        <v>44</v>
      </c>
      <c r="E27" s="644">
        <v>500000</v>
      </c>
      <c r="F27" s="60"/>
      <c r="G27" s="638"/>
    </row>
    <row r="28" spans="1:7" ht="15">
      <c r="A28" s="1" t="s">
        <v>21</v>
      </c>
      <c r="B28" s="643">
        <v>81</v>
      </c>
      <c r="C28" s="644">
        <v>550000</v>
      </c>
      <c r="D28" s="643">
        <v>80</v>
      </c>
      <c r="E28" s="644">
        <v>550000</v>
      </c>
      <c r="F28" s="643">
        <v>1</v>
      </c>
      <c r="G28" s="644">
        <v>659000</v>
      </c>
    </row>
    <row r="29" spans="1:7" ht="15">
      <c r="A29" s="1" t="s">
        <v>22</v>
      </c>
      <c r="B29" s="643">
        <v>46</v>
      </c>
      <c r="C29" s="644">
        <v>465266</v>
      </c>
      <c r="D29" s="643">
        <v>43</v>
      </c>
      <c r="E29" s="644">
        <v>465000</v>
      </c>
      <c r="F29" s="643">
        <v>3</v>
      </c>
      <c r="G29" s="644">
        <v>659000</v>
      </c>
    </row>
    <row r="30" spans="1:7" ht="15">
      <c r="A30" s="1" t="s">
        <v>23</v>
      </c>
      <c r="B30" s="643">
        <v>87</v>
      </c>
      <c r="C30" s="644">
        <v>515400</v>
      </c>
      <c r="D30" s="643">
        <v>81</v>
      </c>
      <c r="E30" s="644">
        <v>512533</v>
      </c>
      <c r="F30" s="643">
        <v>6</v>
      </c>
      <c r="G30" s="644">
        <v>560466</v>
      </c>
    </row>
    <row r="31" spans="1:7" ht="15">
      <c r="A31" s="1" t="s">
        <v>26</v>
      </c>
      <c r="B31" s="643">
        <v>136</v>
      </c>
      <c r="C31" s="644">
        <v>489166</v>
      </c>
      <c r="D31" s="643">
        <v>129</v>
      </c>
      <c r="E31" s="644">
        <v>488400</v>
      </c>
      <c r="F31" s="643">
        <v>7</v>
      </c>
      <c r="G31" s="644">
        <v>625400</v>
      </c>
    </row>
    <row r="32" spans="1:7" ht="15">
      <c r="A32" s="1" t="s">
        <v>28</v>
      </c>
      <c r="B32" s="643">
        <v>71</v>
      </c>
      <c r="C32" s="644">
        <v>415000</v>
      </c>
      <c r="D32" s="643">
        <v>69</v>
      </c>
      <c r="E32" s="644">
        <v>415000</v>
      </c>
      <c r="F32" s="643">
        <v>2</v>
      </c>
      <c r="G32" s="644">
        <v>642466</v>
      </c>
    </row>
    <row r="33" spans="1:7" ht="15">
      <c r="A33" s="1" t="s">
        <v>30</v>
      </c>
      <c r="B33" s="643">
        <v>170</v>
      </c>
      <c r="C33" s="644">
        <v>497900</v>
      </c>
      <c r="D33" s="643">
        <v>169</v>
      </c>
      <c r="E33" s="644">
        <v>495800</v>
      </c>
      <c r="F33" s="643">
        <v>1</v>
      </c>
      <c r="G33" s="644">
        <v>550000</v>
      </c>
    </row>
    <row r="34" spans="1:7" ht="15">
      <c r="A34" s="1" t="s">
        <v>36</v>
      </c>
      <c r="B34" s="643">
        <v>25</v>
      </c>
      <c r="C34" s="644">
        <v>587000</v>
      </c>
      <c r="D34" s="643">
        <v>25</v>
      </c>
      <c r="E34" s="644">
        <v>587000</v>
      </c>
      <c r="F34" s="60"/>
      <c r="G34" s="638"/>
    </row>
    <row r="35" spans="1:7" ht="15">
      <c r="A35" s="1" t="s">
        <v>45</v>
      </c>
      <c r="B35" s="643">
        <v>79</v>
      </c>
      <c r="C35" s="644">
        <v>480000</v>
      </c>
      <c r="D35" s="643">
        <v>79</v>
      </c>
      <c r="E35" s="644">
        <v>480000</v>
      </c>
      <c r="F35" s="60"/>
      <c r="G35" s="638"/>
    </row>
    <row r="36" spans="1:7" ht="15">
      <c r="A36" s="1" t="s">
        <v>47</v>
      </c>
      <c r="B36" s="643">
        <v>61</v>
      </c>
      <c r="C36" s="644">
        <v>375000</v>
      </c>
      <c r="D36" s="643">
        <v>61</v>
      </c>
      <c r="E36" s="644">
        <v>375000</v>
      </c>
      <c r="F36" s="60"/>
      <c r="G36" s="638"/>
    </row>
    <row r="37" spans="1:7" ht="15">
      <c r="A37" s="1" t="s">
        <v>48</v>
      </c>
      <c r="B37" s="643">
        <v>85</v>
      </c>
      <c r="C37" s="644">
        <v>499933</v>
      </c>
      <c r="D37" s="643">
        <v>75</v>
      </c>
      <c r="E37" s="644">
        <v>490000</v>
      </c>
      <c r="F37" s="643">
        <v>10</v>
      </c>
      <c r="G37" s="644">
        <v>577666</v>
      </c>
    </row>
    <row r="38" spans="1:7" ht="15">
      <c r="A38" s="1" t="s">
        <v>50</v>
      </c>
      <c r="B38" s="643">
        <v>153</v>
      </c>
      <c r="C38" s="644">
        <v>442000</v>
      </c>
      <c r="D38" s="643">
        <v>151</v>
      </c>
      <c r="E38" s="644">
        <v>442000</v>
      </c>
      <c r="F38" s="643">
        <v>2</v>
      </c>
      <c r="G38" s="644">
        <v>752500</v>
      </c>
    </row>
    <row r="39" spans="1:7" ht="15">
      <c r="A39" s="1" t="s">
        <v>52</v>
      </c>
      <c r="B39" s="643">
        <v>150</v>
      </c>
      <c r="C39" s="644">
        <v>395000</v>
      </c>
      <c r="D39" s="643">
        <v>143</v>
      </c>
      <c r="E39" s="644">
        <v>390000</v>
      </c>
      <c r="F39" s="643">
        <v>7</v>
      </c>
      <c r="G39" s="644">
        <v>555000</v>
      </c>
    </row>
    <row r="40" spans="1:7" ht="15">
      <c r="A40" s="1" t="s">
        <v>55</v>
      </c>
      <c r="B40" s="643">
        <v>82</v>
      </c>
      <c r="C40" s="644">
        <v>510000</v>
      </c>
      <c r="D40" s="643">
        <v>75</v>
      </c>
      <c r="E40" s="644">
        <v>500000</v>
      </c>
      <c r="F40" s="643">
        <v>7</v>
      </c>
      <c r="G40" s="644">
        <v>730733</v>
      </c>
    </row>
    <row r="41" spans="1:7">
      <c r="A41" s="54" t="s">
        <v>119</v>
      </c>
      <c r="B41" s="66">
        <f>SUM(B24:B40)</f>
        <v>1595</v>
      </c>
      <c r="C41" s="65">
        <f>(C24*B24+C25*B25+C26*B26+C27*B27+C28*B28+C29*B29+C30*B30+C31*B31+C32*B32+C33*B33+C34*B34+C35*B35+C36*B36+C37*B37+C38*B38+C39*B39+C40*B40)/B41</f>
        <v>486607.52351097181</v>
      </c>
      <c r="D41" s="66">
        <f>SUM(D24:D40)</f>
        <v>1519</v>
      </c>
      <c r="E41" s="65">
        <f>(E24*D24+E25*D25+E26*D26+E27*D27+E28*D28+E29*D29+E30*D30+E31*D31+E32*D32+E33*D33+E34*D34+E35*D35+E36*D36+E37*D37+E38*D38+E39*D39+E40*D40)/D41</f>
        <v>484003.80052666226</v>
      </c>
      <c r="F41" s="66">
        <f>SUM(F24:F40)</f>
        <v>76</v>
      </c>
      <c r="G41" s="639">
        <f>(G24*F24+G25*F25+G26*F26+G27*F27+G28*F28+G29*F29+G30*F30+G31*F31+G32*F32+G33*F33+G34*F34+G35*F35+G36*F36+G37*F37+G38*F38+G39*F39+G40*F40)/F41</f>
        <v>606284.72368421056</v>
      </c>
    </row>
    <row r="42" spans="1:7" ht="15">
      <c r="A42" s="1" t="s">
        <v>24</v>
      </c>
      <c r="B42" s="643">
        <v>533</v>
      </c>
      <c r="C42" s="644">
        <v>390000</v>
      </c>
      <c r="D42" s="643">
        <v>533</v>
      </c>
      <c r="E42" s="644">
        <v>390000</v>
      </c>
      <c r="F42" s="60"/>
      <c r="G42" s="638"/>
    </row>
    <row r="43" spans="1:7" ht="15">
      <c r="A43" s="1" t="s">
        <v>33</v>
      </c>
      <c r="B43" s="643">
        <v>352</v>
      </c>
      <c r="C43" s="644">
        <v>433066</v>
      </c>
      <c r="D43" s="643">
        <v>347</v>
      </c>
      <c r="E43" s="644">
        <v>430000</v>
      </c>
      <c r="F43" s="643">
        <v>347</v>
      </c>
      <c r="G43" s="644">
        <v>430000</v>
      </c>
    </row>
    <row r="44" spans="1:7" ht="15">
      <c r="A44" s="1" t="s">
        <v>37</v>
      </c>
      <c r="B44" s="643">
        <v>89</v>
      </c>
      <c r="C44" s="644">
        <v>500000</v>
      </c>
      <c r="D44" s="643">
        <v>89</v>
      </c>
      <c r="E44" s="644">
        <v>500000</v>
      </c>
      <c r="F44" s="60">
        <v>0</v>
      </c>
      <c r="G44" s="638">
        <v>0</v>
      </c>
    </row>
    <row r="45" spans="1:7" ht="15">
      <c r="A45" s="1" t="s">
        <v>38</v>
      </c>
      <c r="B45" s="643">
        <v>451</v>
      </c>
      <c r="C45" s="644">
        <v>500000</v>
      </c>
      <c r="D45" s="643">
        <v>439</v>
      </c>
      <c r="E45" s="644">
        <v>495000</v>
      </c>
      <c r="F45" s="643">
        <v>12</v>
      </c>
      <c r="G45" s="644">
        <v>662500</v>
      </c>
    </row>
    <row r="46" spans="1:7" ht="15">
      <c r="A46" s="1" t="s">
        <v>39</v>
      </c>
      <c r="B46" s="643">
        <v>432</v>
      </c>
      <c r="C46" s="644">
        <v>415000</v>
      </c>
      <c r="D46" s="643">
        <v>430</v>
      </c>
      <c r="E46" s="644">
        <v>415000</v>
      </c>
      <c r="F46" s="643">
        <v>2</v>
      </c>
      <c r="G46" s="644">
        <v>522000</v>
      </c>
    </row>
    <row r="47" spans="1:7" ht="15">
      <c r="A47" s="1" t="s">
        <v>40</v>
      </c>
      <c r="B47" s="643">
        <v>1107</v>
      </c>
      <c r="C47" s="644">
        <v>400000</v>
      </c>
      <c r="D47" s="643">
        <v>1096</v>
      </c>
      <c r="E47" s="644">
        <v>400000</v>
      </c>
      <c r="F47" s="643">
        <v>11</v>
      </c>
      <c r="G47" s="644">
        <v>452533</v>
      </c>
    </row>
    <row r="48" spans="1:7" ht="15">
      <c r="A48" s="1" t="s">
        <v>49</v>
      </c>
      <c r="B48" s="643">
        <v>183</v>
      </c>
      <c r="C48" s="644">
        <v>550000</v>
      </c>
      <c r="D48" s="643">
        <v>181</v>
      </c>
      <c r="E48" s="644">
        <v>549000</v>
      </c>
      <c r="F48" s="643">
        <v>2</v>
      </c>
      <c r="G48" s="644">
        <v>837966</v>
      </c>
    </row>
    <row r="49" spans="1:7" ht="15">
      <c r="A49" s="1" t="s">
        <v>54</v>
      </c>
      <c r="B49" s="643">
        <v>436</v>
      </c>
      <c r="C49" s="644">
        <v>510000</v>
      </c>
      <c r="D49" s="643">
        <v>412</v>
      </c>
      <c r="E49" s="644">
        <v>500000</v>
      </c>
      <c r="F49" s="643">
        <v>24</v>
      </c>
      <c r="G49" s="644">
        <v>860933</v>
      </c>
    </row>
    <row r="50" spans="1:7" ht="15">
      <c r="A50" s="1" t="s">
        <v>59</v>
      </c>
      <c r="B50" s="643">
        <v>254</v>
      </c>
      <c r="C50" s="644">
        <v>680000</v>
      </c>
      <c r="D50" s="643">
        <v>250</v>
      </c>
      <c r="E50" s="644">
        <v>680000</v>
      </c>
      <c r="F50" s="643">
        <v>4</v>
      </c>
      <c r="G50" s="644">
        <v>1700000</v>
      </c>
    </row>
    <row r="51" spans="1:7">
      <c r="A51" s="54" t="s">
        <v>120</v>
      </c>
      <c r="B51" s="66">
        <f>SUM(B42:B50)</f>
        <v>3837</v>
      </c>
      <c r="C51" s="65">
        <f>(C42*B42+C43*B43+C44*B44+C45*B45+C46*B46+C47*B47+C48*B48+C49*B49+C50*B50)/B51</f>
        <v>455595.31717487623</v>
      </c>
      <c r="D51" s="66">
        <f>SUM(D42:D50)</f>
        <v>3777</v>
      </c>
      <c r="E51" s="65">
        <f>(E42*D42+E43*D43+E44*D44+E45*D45+E46*D46+E47*D47+E48*D48+E49*D49+E50*D50)/D51</f>
        <v>453032.56552819698</v>
      </c>
      <c r="F51" s="66">
        <f>SUM(F42:F50)</f>
        <v>402</v>
      </c>
      <c r="G51" s="639">
        <f>(G42*F42+G43*F43+G44*F44+G45*F45+G46*F46+G47*F47+G48*F48+G49*F49+G50*F50)/F51</f>
        <v>478408.42537313432</v>
      </c>
    </row>
    <row r="52" spans="1:7">
      <c r="A52" s="232" t="s">
        <v>121</v>
      </c>
      <c r="B52" s="641">
        <f>SUM(B51,B41,B23)</f>
        <v>7003</v>
      </c>
      <c r="C52" s="65">
        <f>(C51*B51+C41*B41+C23*B23)/B52</f>
        <v>498035.73254319577</v>
      </c>
      <c r="D52" s="233">
        <f>SUM(D51,D41,D23)</f>
        <v>6818</v>
      </c>
      <c r="E52" s="65">
        <f>(E51*D51+E41*D41+E23*D23)/D52</f>
        <v>494991.79246113228</v>
      </c>
      <c r="F52" s="233">
        <f>SUM(F51,F41,F23)</f>
        <v>527</v>
      </c>
      <c r="G52" s="639">
        <f>(G51*F51+G41*F41+G23*F23)/F52</f>
        <v>529369.90702087281</v>
      </c>
    </row>
    <row r="53" spans="1:7" ht="15">
      <c r="A53" s="143" t="s">
        <v>122</v>
      </c>
      <c r="B53" s="643">
        <v>5382</v>
      </c>
      <c r="C53" s="644">
        <v>415000</v>
      </c>
      <c r="D53" s="643">
        <v>5320</v>
      </c>
      <c r="E53" s="644">
        <v>410000</v>
      </c>
      <c r="F53" s="643">
        <v>62</v>
      </c>
      <c r="G53" s="644">
        <v>612000</v>
      </c>
    </row>
    <row r="54" spans="1:7" ht="15">
      <c r="A54" s="143" t="s">
        <v>123</v>
      </c>
      <c r="B54" s="643">
        <v>4920</v>
      </c>
      <c r="C54" s="644">
        <v>501266</v>
      </c>
      <c r="D54" s="643">
        <v>4754</v>
      </c>
      <c r="E54" s="644">
        <v>500000</v>
      </c>
      <c r="F54" s="643">
        <v>166</v>
      </c>
      <c r="G54" s="644">
        <v>665000</v>
      </c>
    </row>
    <row r="55" spans="1:7" ht="15">
      <c r="A55" s="143" t="s">
        <v>124</v>
      </c>
      <c r="B55" s="643">
        <v>20374</v>
      </c>
      <c r="C55" s="644">
        <v>400000</v>
      </c>
      <c r="D55" s="643">
        <v>20025</v>
      </c>
      <c r="E55" s="644">
        <v>396000</v>
      </c>
      <c r="F55" s="643">
        <v>349</v>
      </c>
      <c r="G55" s="644">
        <v>620000</v>
      </c>
    </row>
  </sheetData>
  <mergeCells count="3">
    <mergeCell ref="B5:C5"/>
    <mergeCell ref="D5:E5"/>
    <mergeCell ref="F5:G5"/>
  </mergeCells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B3E79-5F31-6B4B-B28A-CAD6F0B26DFF}">
  <dimension ref="A1:G55"/>
  <sheetViews>
    <sheetView zoomScale="150" zoomScaleNormal="150" zoomScalePageLayoutView="150" workbookViewId="0">
      <pane ySplit="6" topLeftCell="A37" activePane="bottomLeft" state="frozenSplit"/>
      <selection activeCell="G22" sqref="G22"/>
      <selection pane="bottomLeft" activeCell="F54" sqref="F54"/>
    </sheetView>
  </sheetViews>
  <sheetFormatPr baseColWidth="10" defaultColWidth="8.83203125" defaultRowHeight="13"/>
  <cols>
    <col min="1" max="1" width="24.5" customWidth="1"/>
    <col min="2" max="5" width="10.1640625" bestFit="1" customWidth="1"/>
    <col min="6" max="6" width="9.5" customWidth="1"/>
    <col min="7" max="7" width="8.6640625" bestFit="1" customWidth="1"/>
  </cols>
  <sheetData>
    <row r="1" spans="1:7">
      <c r="A1" s="64" t="s">
        <v>332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A3" s="64"/>
      <c r="B3" s="62"/>
      <c r="C3" s="60"/>
      <c r="D3" s="62"/>
      <c r="E3" s="60"/>
      <c r="F3" s="62"/>
      <c r="G3" s="60"/>
    </row>
    <row r="4" spans="1:7">
      <c r="B4" s="62"/>
      <c r="C4" s="60"/>
      <c r="D4" s="62"/>
      <c r="E4" s="60"/>
      <c r="F4" s="62"/>
      <c r="G4" s="60"/>
    </row>
    <row r="5" spans="1:7">
      <c r="A5" s="141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7" ht="42">
      <c r="A6" s="142" t="s">
        <v>114</v>
      </c>
      <c r="B6" s="63" t="s">
        <v>116</v>
      </c>
      <c r="C6" s="61" t="s">
        <v>115</v>
      </c>
      <c r="D6" s="63" t="s">
        <v>116</v>
      </c>
      <c r="E6" s="61" t="s">
        <v>115</v>
      </c>
      <c r="F6" s="63" t="s">
        <v>116</v>
      </c>
      <c r="G6" s="61" t="s">
        <v>115</v>
      </c>
    </row>
    <row r="7" spans="1:7">
      <c r="A7" s="2" t="s">
        <v>25</v>
      </c>
      <c r="B7" s="60">
        <v>38</v>
      </c>
      <c r="C7" s="62">
        <v>468375</v>
      </c>
      <c r="D7" s="60">
        <v>38</v>
      </c>
      <c r="E7" s="62">
        <v>468375</v>
      </c>
      <c r="F7" s="635">
        <v>0</v>
      </c>
      <c r="G7" s="637"/>
    </row>
    <row r="8" spans="1:7">
      <c r="A8" s="1" t="s">
        <v>27</v>
      </c>
      <c r="B8" s="60">
        <v>284</v>
      </c>
      <c r="C8" s="62">
        <v>422533</v>
      </c>
      <c r="D8" s="60">
        <v>258</v>
      </c>
      <c r="E8" s="62">
        <v>409400</v>
      </c>
      <c r="F8" s="60">
        <v>29</v>
      </c>
      <c r="G8" s="638">
        <v>458333</v>
      </c>
    </row>
    <row r="9" spans="1:7">
      <c r="A9" s="1" t="s">
        <v>29</v>
      </c>
      <c r="B9" s="60">
        <v>66</v>
      </c>
      <c r="C9" s="62">
        <v>495000</v>
      </c>
      <c r="D9" s="60">
        <v>64</v>
      </c>
      <c r="E9" s="62">
        <v>490000</v>
      </c>
      <c r="F9" s="60">
        <v>2</v>
      </c>
      <c r="G9" s="638">
        <v>644933</v>
      </c>
    </row>
    <row r="10" spans="1:7">
      <c r="A10" s="1" t="s">
        <v>31</v>
      </c>
      <c r="B10" s="60">
        <v>326</v>
      </c>
      <c r="C10" s="62">
        <v>450000</v>
      </c>
      <c r="D10" s="60">
        <v>319</v>
      </c>
      <c r="E10" s="62">
        <v>450000</v>
      </c>
      <c r="F10" s="60">
        <v>7</v>
      </c>
      <c r="G10" s="638">
        <v>449933</v>
      </c>
    </row>
    <row r="11" spans="1:7">
      <c r="A11" s="1" t="s">
        <v>32</v>
      </c>
      <c r="B11" s="60">
        <v>25</v>
      </c>
      <c r="C11" s="62">
        <v>540000</v>
      </c>
      <c r="D11" s="60">
        <v>25</v>
      </c>
      <c r="E11" s="62">
        <v>540000</v>
      </c>
      <c r="F11" s="60">
        <v>0</v>
      </c>
      <c r="G11" s="638"/>
    </row>
    <row r="12" spans="1:7">
      <c r="A12" s="1" t="s">
        <v>35</v>
      </c>
      <c r="B12" s="60">
        <v>23</v>
      </c>
      <c r="C12" s="62">
        <v>600000</v>
      </c>
      <c r="D12" s="60">
        <v>22</v>
      </c>
      <c r="E12" s="62">
        <v>600000</v>
      </c>
      <c r="F12" s="60">
        <v>1</v>
      </c>
      <c r="G12" s="638">
        <v>880000</v>
      </c>
    </row>
    <row r="13" spans="1:7">
      <c r="A13" s="1" t="s">
        <v>41</v>
      </c>
      <c r="B13" s="60">
        <v>15</v>
      </c>
      <c r="C13" s="62">
        <v>1253000</v>
      </c>
      <c r="D13" s="60">
        <v>15</v>
      </c>
      <c r="E13" s="62">
        <v>1253000</v>
      </c>
      <c r="F13" s="60">
        <v>0</v>
      </c>
      <c r="G13" s="638"/>
    </row>
    <row r="14" spans="1:7">
      <c r="A14" s="1" t="s">
        <v>42</v>
      </c>
      <c r="B14" s="60">
        <v>31</v>
      </c>
      <c r="C14" s="62">
        <v>685000</v>
      </c>
      <c r="D14" s="60">
        <v>30</v>
      </c>
      <c r="E14" s="62">
        <v>677000</v>
      </c>
      <c r="F14" s="60">
        <v>1</v>
      </c>
      <c r="G14" s="638">
        <v>703000</v>
      </c>
    </row>
    <row r="15" spans="1:7">
      <c r="A15" s="1" t="s">
        <v>43</v>
      </c>
      <c r="B15" s="60">
        <v>11</v>
      </c>
      <c r="C15" s="62">
        <v>925000</v>
      </c>
      <c r="D15" s="60">
        <v>11</v>
      </c>
      <c r="E15" s="62">
        <v>925000</v>
      </c>
      <c r="F15" s="60"/>
      <c r="G15" s="638"/>
    </row>
    <row r="16" spans="1:7">
      <c r="A16" s="1" t="s">
        <v>44</v>
      </c>
      <c r="B16" s="60">
        <v>163</v>
      </c>
      <c r="C16" s="62">
        <v>375000</v>
      </c>
      <c r="D16" s="60">
        <v>162</v>
      </c>
      <c r="E16" s="62">
        <v>375000</v>
      </c>
      <c r="F16" s="60">
        <v>1</v>
      </c>
      <c r="G16" s="638">
        <v>768000</v>
      </c>
    </row>
    <row r="17" spans="1:7">
      <c r="A17" s="1" t="s">
        <v>46</v>
      </c>
      <c r="B17" s="60">
        <v>61</v>
      </c>
      <c r="C17" s="62">
        <v>600000</v>
      </c>
      <c r="D17" s="60">
        <v>61</v>
      </c>
      <c r="E17" s="62">
        <v>600000</v>
      </c>
      <c r="F17" s="60">
        <v>0</v>
      </c>
      <c r="G17" s="638"/>
    </row>
    <row r="18" spans="1:7">
      <c r="A18" s="1" t="s">
        <v>51</v>
      </c>
      <c r="B18" s="60">
        <v>381</v>
      </c>
      <c r="C18" s="62">
        <v>550000</v>
      </c>
      <c r="D18" s="60">
        <v>357</v>
      </c>
      <c r="E18" s="62">
        <v>544933</v>
      </c>
      <c r="F18" s="60">
        <v>24</v>
      </c>
      <c r="G18" s="638">
        <v>570066</v>
      </c>
    </row>
    <row r="19" spans="1:7">
      <c r="A19" s="1" t="s">
        <v>53</v>
      </c>
      <c r="B19" s="60">
        <v>52</v>
      </c>
      <c r="C19" s="62">
        <v>855000</v>
      </c>
      <c r="D19" s="60">
        <v>51</v>
      </c>
      <c r="E19" s="62">
        <v>860000</v>
      </c>
      <c r="F19" s="60">
        <v>1</v>
      </c>
      <c r="G19" s="638">
        <v>423000</v>
      </c>
    </row>
    <row r="20" spans="1:7">
      <c r="A20" s="1" t="s">
        <v>56</v>
      </c>
      <c r="B20" s="60">
        <v>75</v>
      </c>
      <c r="C20" s="62">
        <v>560000</v>
      </c>
      <c r="D20" s="60">
        <v>73</v>
      </c>
      <c r="E20" s="62">
        <v>560000</v>
      </c>
      <c r="F20" s="60">
        <v>2</v>
      </c>
      <c r="G20" s="638">
        <v>514000</v>
      </c>
    </row>
    <row r="21" spans="1:7">
      <c r="A21" s="1" t="s">
        <v>57</v>
      </c>
      <c r="B21" s="60">
        <v>14</v>
      </c>
      <c r="C21" s="62">
        <v>548000</v>
      </c>
      <c r="D21" s="60">
        <v>14</v>
      </c>
      <c r="E21" s="62">
        <v>548000</v>
      </c>
      <c r="F21" s="60">
        <v>0</v>
      </c>
      <c r="G21" s="638"/>
    </row>
    <row r="22" spans="1:7">
      <c r="A22" s="1" t="s">
        <v>58</v>
      </c>
      <c r="B22" s="60">
        <v>148</v>
      </c>
      <c r="C22" s="62">
        <v>550000</v>
      </c>
      <c r="D22" s="60">
        <v>144</v>
      </c>
      <c r="E22" s="62">
        <v>550000</v>
      </c>
      <c r="F22" s="60">
        <v>4</v>
      </c>
      <c r="G22" s="638">
        <v>733166</v>
      </c>
    </row>
    <row r="23" spans="1:7">
      <c r="A23" s="54" t="s">
        <v>118</v>
      </c>
      <c r="B23" s="134">
        <f>SUM(B7:B22)</f>
        <v>1713</v>
      </c>
      <c r="C23" s="65">
        <f>(C7*B7+C8*B8+C9*B9+C10*B10+C11*B11+C12*B12+C13*B13+C14*B14+C15*B15+C16*B16+C17*B17+C18*B18+C19*B19+C20*B20+C21*B21+C22*B22)/B23</f>
        <v>512247.29830706364</v>
      </c>
      <c r="D23" s="134">
        <f>SUM(D7:D22)</f>
        <v>1644</v>
      </c>
      <c r="E23" s="65">
        <f>(E7*D7+E8*D8+E9*D9+E10*D10+E11*D11+E12*D12+E13*D13+E14*D14+E15*D15+E16*D16+E17*D17+E18*D18+E19*D19+E20*D20+E21*D21+E22*D22)/D23</f>
        <v>509620.76094890508</v>
      </c>
      <c r="F23" s="636">
        <f>SUM(F7:F22)</f>
        <v>72</v>
      </c>
      <c r="G23" s="639">
        <f>(G7*F7+G8*F8+G9*F9+G10*F10+G11*F11+G12*F12+G13*F13+G14*F14+G15*F15+G16*F16+G17*F17+G18*F18+G19*F19+G20*F20+G21*F21+G22*F22)/F23</f>
        <v>529823.63888888888</v>
      </c>
    </row>
    <row r="24" spans="1:7">
      <c r="A24" s="1" t="s">
        <v>16</v>
      </c>
      <c r="B24" s="60">
        <v>119</v>
      </c>
      <c r="C24" s="62">
        <v>475000</v>
      </c>
      <c r="D24" s="60">
        <v>117</v>
      </c>
      <c r="E24" s="62">
        <v>470000</v>
      </c>
      <c r="F24" s="60">
        <v>2</v>
      </c>
      <c r="G24" s="638">
        <v>647466</v>
      </c>
    </row>
    <row r="25" spans="1:7">
      <c r="A25" s="1" t="s">
        <v>18</v>
      </c>
      <c r="B25" s="60">
        <v>82</v>
      </c>
      <c r="C25" s="62">
        <v>503766</v>
      </c>
      <c r="D25" s="60">
        <v>77</v>
      </c>
      <c r="E25" s="62">
        <v>496000</v>
      </c>
      <c r="F25" s="60">
        <v>5</v>
      </c>
      <c r="G25" s="638">
        <v>689933</v>
      </c>
    </row>
    <row r="26" spans="1:7">
      <c r="A26" s="1" t="s">
        <v>19</v>
      </c>
      <c r="B26" s="60">
        <v>57</v>
      </c>
      <c r="C26" s="62">
        <v>550000</v>
      </c>
      <c r="D26" s="60">
        <v>54</v>
      </c>
      <c r="E26" s="62">
        <v>544966</v>
      </c>
      <c r="F26" s="60">
        <v>3</v>
      </c>
      <c r="G26" s="638">
        <v>622533</v>
      </c>
    </row>
    <row r="27" spans="1:7">
      <c r="A27" s="1" t="s">
        <v>20</v>
      </c>
      <c r="B27" s="60">
        <v>59</v>
      </c>
      <c r="C27" s="62">
        <v>440000</v>
      </c>
      <c r="D27" s="60">
        <v>59</v>
      </c>
      <c r="E27" s="62">
        <v>440000</v>
      </c>
      <c r="F27" s="60">
        <v>0</v>
      </c>
      <c r="G27" s="638"/>
    </row>
    <row r="28" spans="1:7">
      <c r="A28" s="1" t="s">
        <v>21</v>
      </c>
      <c r="B28" s="60">
        <v>74</v>
      </c>
      <c r="C28" s="62">
        <v>466766</v>
      </c>
      <c r="D28" s="60">
        <v>74</v>
      </c>
      <c r="E28" s="62">
        <v>466766</v>
      </c>
      <c r="F28" s="60">
        <v>0</v>
      </c>
      <c r="G28" s="638"/>
    </row>
    <row r="29" spans="1:7">
      <c r="A29" s="1" t="s">
        <v>22</v>
      </c>
      <c r="B29" s="60">
        <v>57</v>
      </c>
      <c r="C29" s="62">
        <v>460000</v>
      </c>
      <c r="D29" s="60">
        <v>53</v>
      </c>
      <c r="E29" s="62">
        <v>450000</v>
      </c>
      <c r="F29" s="60">
        <v>4</v>
      </c>
      <c r="G29" s="638">
        <v>523133</v>
      </c>
    </row>
    <row r="30" spans="1:7">
      <c r="A30" s="1" t="s">
        <v>23</v>
      </c>
      <c r="B30" s="60">
        <v>87</v>
      </c>
      <c r="C30" s="62">
        <v>435000</v>
      </c>
      <c r="D30" s="60">
        <v>87</v>
      </c>
      <c r="E30" s="62">
        <v>435000</v>
      </c>
      <c r="F30" s="60">
        <v>0</v>
      </c>
      <c r="G30" s="638"/>
    </row>
    <row r="31" spans="1:7">
      <c r="A31" s="1" t="s">
        <v>26</v>
      </c>
      <c r="B31" s="60">
        <v>125</v>
      </c>
      <c r="C31" s="62">
        <v>401000</v>
      </c>
      <c r="D31" s="60">
        <v>105</v>
      </c>
      <c r="E31" s="62">
        <v>380000</v>
      </c>
      <c r="F31" s="60">
        <v>20</v>
      </c>
      <c r="G31" s="638">
        <v>524000</v>
      </c>
    </row>
    <row r="32" spans="1:7">
      <c r="A32" s="1" t="s">
        <v>28</v>
      </c>
      <c r="B32" s="60">
        <v>86</v>
      </c>
      <c r="C32" s="62">
        <v>389466</v>
      </c>
      <c r="D32" s="60">
        <v>79</v>
      </c>
      <c r="E32" s="62">
        <v>389933</v>
      </c>
      <c r="F32" s="60">
        <v>7</v>
      </c>
      <c r="G32" s="638">
        <v>374933</v>
      </c>
    </row>
    <row r="33" spans="1:7">
      <c r="A33" s="1" t="s">
        <v>30</v>
      </c>
      <c r="B33" s="60">
        <v>141</v>
      </c>
      <c r="C33" s="62">
        <v>480000</v>
      </c>
      <c r="D33" s="60">
        <v>141</v>
      </c>
      <c r="E33" s="62">
        <v>480000</v>
      </c>
      <c r="F33" s="60">
        <v>0</v>
      </c>
      <c r="G33" s="638"/>
    </row>
    <row r="34" spans="1:7">
      <c r="A34" s="1" t="s">
        <v>36</v>
      </c>
      <c r="B34" s="60">
        <v>102</v>
      </c>
      <c r="C34" s="62">
        <v>413833</v>
      </c>
      <c r="D34" s="60">
        <v>102</v>
      </c>
      <c r="E34" s="62">
        <v>413833</v>
      </c>
      <c r="F34" s="60">
        <v>0</v>
      </c>
      <c r="G34" s="638"/>
    </row>
    <row r="35" spans="1:7">
      <c r="A35" s="1" t="s">
        <v>45</v>
      </c>
      <c r="B35" s="60">
        <v>11</v>
      </c>
      <c r="C35" s="62">
        <v>925000</v>
      </c>
      <c r="D35" s="60">
        <v>11</v>
      </c>
      <c r="E35" s="62">
        <v>925000</v>
      </c>
      <c r="F35" s="60">
        <v>0</v>
      </c>
      <c r="G35" s="638"/>
    </row>
    <row r="36" spans="1:7">
      <c r="A36" s="1" t="s">
        <v>47</v>
      </c>
      <c r="B36" s="60">
        <v>75</v>
      </c>
      <c r="C36" s="62">
        <v>360000</v>
      </c>
      <c r="D36" s="60">
        <v>75</v>
      </c>
      <c r="E36" s="62">
        <v>360000</v>
      </c>
      <c r="F36" s="60">
        <v>0</v>
      </c>
      <c r="G36" s="638"/>
    </row>
    <row r="37" spans="1:7">
      <c r="A37" s="1" t="s">
        <v>48</v>
      </c>
      <c r="B37" s="60">
        <v>71</v>
      </c>
      <c r="C37" s="62">
        <v>455000</v>
      </c>
      <c r="D37" s="60">
        <v>64</v>
      </c>
      <c r="E37" s="62">
        <v>450000</v>
      </c>
      <c r="F37" s="60">
        <v>7</v>
      </c>
      <c r="G37" s="638">
        <v>513333</v>
      </c>
    </row>
    <row r="38" spans="1:7">
      <c r="A38" s="1" t="s">
        <v>50</v>
      </c>
      <c r="B38" s="60">
        <v>123</v>
      </c>
      <c r="C38" s="62">
        <v>378000</v>
      </c>
      <c r="D38" s="60">
        <v>123</v>
      </c>
      <c r="E38" s="62">
        <v>378000</v>
      </c>
      <c r="F38" s="60">
        <v>0</v>
      </c>
      <c r="G38" s="638"/>
    </row>
    <row r="39" spans="1:7">
      <c r="A39" s="1" t="s">
        <v>52</v>
      </c>
      <c r="B39" s="60">
        <v>125</v>
      </c>
      <c r="C39" s="62">
        <v>350000</v>
      </c>
      <c r="D39" s="60">
        <v>123</v>
      </c>
      <c r="E39" s="62">
        <v>350000</v>
      </c>
      <c r="F39" s="60">
        <v>2</v>
      </c>
      <c r="G39" s="638">
        <v>407466</v>
      </c>
    </row>
    <row r="40" spans="1:7">
      <c r="A40" s="1" t="s">
        <v>55</v>
      </c>
      <c r="B40" s="60">
        <v>93</v>
      </c>
      <c r="C40" s="62">
        <v>415000</v>
      </c>
      <c r="D40" s="60">
        <v>91</v>
      </c>
      <c r="E40" s="62">
        <v>414933</v>
      </c>
      <c r="F40" s="60">
        <v>2</v>
      </c>
      <c r="G40" s="638">
        <v>479500</v>
      </c>
    </row>
    <row r="41" spans="1:7">
      <c r="A41" s="54" t="s">
        <v>119</v>
      </c>
      <c r="B41" s="66">
        <f>SUM(B24:B40)</f>
        <v>1487</v>
      </c>
      <c r="C41" s="65">
        <f>(C24*B24+C25*B25+C26*B26+C27*B27+C28*B28+C29*B29+C30*B30+C31*B31+C32*B32+C33*B33+C34*B34+C35*B35+C36*B36+C37*B37+C38*B38+C39*B39+C40*B40)/B41</f>
        <v>434148.31069266982</v>
      </c>
      <c r="D41" s="66">
        <f>SUM(D24:D40)</f>
        <v>1435</v>
      </c>
      <c r="E41" s="65">
        <f>(E24*D24+E25*D25+E26*D26+E27*D27+E28*D28+E29*D29+E30*D30+E31*D31+E32*D32+E33*D33+E34*D34+E35*D35+E36*D36+E37*D37+E38*D38+E39*D39+E40*D40)/D41</f>
        <v>431135.48710801394</v>
      </c>
      <c r="F41" s="66">
        <f>SUM(F24:F40)</f>
        <v>52</v>
      </c>
      <c r="G41" s="639">
        <f>(G24*F24+G25*F25+G26*F26+G27*F27+G28*F28+G29*F29+G30*F30+G31*F31+G32*F32+G33*F33+G34*F34+G35*F35+G36*F36+G37*F37+G38*F38+G39*F39+G40*F40)/F41</f>
        <v>522625.42307692306</v>
      </c>
    </row>
    <row r="42" spans="1:7">
      <c r="A42" s="1" t="s">
        <v>24</v>
      </c>
      <c r="B42" s="60">
        <v>616</v>
      </c>
      <c r="C42" s="62">
        <v>352800</v>
      </c>
      <c r="D42" s="60">
        <v>598</v>
      </c>
      <c r="E42" s="62">
        <v>349966</v>
      </c>
      <c r="F42" s="60">
        <v>18</v>
      </c>
      <c r="G42" s="638">
        <v>521133</v>
      </c>
    </row>
    <row r="43" spans="1:7">
      <c r="A43" s="1" t="s">
        <v>33</v>
      </c>
      <c r="B43" s="60">
        <v>332</v>
      </c>
      <c r="C43" s="62">
        <v>380000</v>
      </c>
      <c r="D43" s="60">
        <v>326</v>
      </c>
      <c r="E43" s="62">
        <v>379000</v>
      </c>
      <c r="F43" s="60">
        <v>6</v>
      </c>
      <c r="G43" s="638">
        <v>603666</v>
      </c>
    </row>
    <row r="44" spans="1:7">
      <c r="A44" s="1" t="s">
        <v>37</v>
      </c>
      <c r="B44" s="60">
        <v>76</v>
      </c>
      <c r="C44" s="62">
        <v>432500</v>
      </c>
      <c r="D44" s="60">
        <v>75</v>
      </c>
      <c r="E44" s="62">
        <v>430000</v>
      </c>
      <c r="F44" s="60">
        <v>1</v>
      </c>
      <c r="G44" s="638">
        <v>659933</v>
      </c>
    </row>
    <row r="45" spans="1:7">
      <c r="A45" s="1" t="s">
        <v>38</v>
      </c>
      <c r="B45" s="60">
        <v>406</v>
      </c>
      <c r="C45" s="62">
        <v>450000</v>
      </c>
      <c r="D45" s="60">
        <v>381</v>
      </c>
      <c r="E45" s="62">
        <v>430000</v>
      </c>
      <c r="F45" s="60">
        <v>25</v>
      </c>
      <c r="G45" s="638">
        <v>631333</v>
      </c>
    </row>
    <row r="46" spans="1:7">
      <c r="A46" s="1" t="s">
        <v>39</v>
      </c>
      <c r="B46" s="60">
        <v>357</v>
      </c>
      <c r="C46" s="62">
        <v>370000</v>
      </c>
      <c r="D46" s="60">
        <v>349</v>
      </c>
      <c r="E46" s="62">
        <v>361000</v>
      </c>
      <c r="F46" s="60">
        <v>8</v>
      </c>
      <c r="G46" s="638">
        <v>489233</v>
      </c>
    </row>
    <row r="47" spans="1:7">
      <c r="A47" s="1" t="s">
        <v>40</v>
      </c>
      <c r="B47" s="60">
        <v>1012</v>
      </c>
      <c r="C47" s="62">
        <v>363533</v>
      </c>
      <c r="D47" s="60">
        <v>997</v>
      </c>
      <c r="E47" s="62">
        <v>362000</v>
      </c>
      <c r="F47" s="60">
        <v>15</v>
      </c>
      <c r="G47" s="638">
        <v>370933</v>
      </c>
    </row>
    <row r="48" spans="1:7">
      <c r="A48" s="1" t="s">
        <v>49</v>
      </c>
      <c r="B48" s="60">
        <v>214</v>
      </c>
      <c r="C48" s="62">
        <v>525000</v>
      </c>
      <c r="D48" s="60">
        <v>201</v>
      </c>
      <c r="E48" s="62">
        <v>524000</v>
      </c>
      <c r="F48" s="60">
        <v>13</v>
      </c>
      <c r="G48" s="638">
        <v>620000</v>
      </c>
    </row>
    <row r="49" spans="1:7">
      <c r="A49" s="1" t="s">
        <v>54</v>
      </c>
      <c r="B49" s="60">
        <v>455</v>
      </c>
      <c r="C49" s="62">
        <v>446000</v>
      </c>
      <c r="D49" s="60">
        <v>436</v>
      </c>
      <c r="E49" s="62">
        <v>440000</v>
      </c>
      <c r="F49" s="60">
        <v>19</v>
      </c>
      <c r="G49" s="638">
        <v>728733</v>
      </c>
    </row>
    <row r="50" spans="1:7">
      <c r="A50" s="1" t="s">
        <v>59</v>
      </c>
      <c r="B50" s="60">
        <v>293</v>
      </c>
      <c r="C50" s="62">
        <v>600000</v>
      </c>
      <c r="D50" s="60">
        <v>287</v>
      </c>
      <c r="E50" s="62">
        <v>594000</v>
      </c>
      <c r="F50" s="60">
        <v>6</v>
      </c>
      <c r="G50" s="638">
        <v>624966</v>
      </c>
    </row>
    <row r="51" spans="1:7">
      <c r="A51" s="54" t="s">
        <v>120</v>
      </c>
      <c r="B51" s="66">
        <f>SUM(B42:B50)</f>
        <v>3761</v>
      </c>
      <c r="C51" s="65">
        <f>(C42*B42+C43*B43+C44*B44+C45*B45+C46*B46+C47*B47+C48*B48+C49*B49+C50*B50)/B51</f>
        <v>412156.39351236372</v>
      </c>
      <c r="D51" s="66">
        <f>SUM(D42:D50)</f>
        <v>3650</v>
      </c>
      <c r="E51" s="65">
        <f>(E42*D42+E43*D43+E44*D44+E45*D45+E46*D46+E47*D47+E48*D48+E49*D49+E50*D50)/D51</f>
        <v>406427.03232876712</v>
      </c>
      <c r="F51" s="66">
        <f>SUM(F42:F50)</f>
        <v>111</v>
      </c>
      <c r="G51" s="639">
        <f>(G42*F42+G43*F43+G44*F44+G45*F45+G46*F46+G47*F47+G48*F48+G49*F49+G50*F50)/F51</f>
        <v>581794.86486486485</v>
      </c>
    </row>
    <row r="52" spans="1:7">
      <c r="A52" s="232" t="s">
        <v>121</v>
      </c>
      <c r="B52" s="641">
        <f>SUM(B51,B41,B23)</f>
        <v>6961</v>
      </c>
      <c r="C52" s="65">
        <f>(C51*B51+C41*B41+C23*B23)/B52</f>
        <v>441485.18258870853</v>
      </c>
      <c r="D52" s="233">
        <f>SUM(D51,D41,D23)</f>
        <v>6729</v>
      </c>
      <c r="E52" s="65">
        <f>(E51*D51+E41*D41+E23*D23)/D52</f>
        <v>436908.10268984991</v>
      </c>
      <c r="F52" s="233">
        <f>SUM(F51,F41,F23)</f>
        <v>235</v>
      </c>
      <c r="G52" s="639">
        <f>(G51*F51+G41*F41+G23*F23)/F52</f>
        <v>552778.95319148933</v>
      </c>
    </row>
    <row r="53" spans="1:7">
      <c r="A53" s="143" t="s">
        <v>122</v>
      </c>
      <c r="B53" s="642">
        <v>4800</v>
      </c>
      <c r="C53" s="144">
        <v>372266</v>
      </c>
      <c r="D53" s="147">
        <v>4704</v>
      </c>
      <c r="E53" s="144">
        <v>370000</v>
      </c>
      <c r="F53" s="147">
        <v>96</v>
      </c>
      <c r="G53" s="640">
        <v>462500</v>
      </c>
    </row>
    <row r="54" spans="1:7">
      <c r="A54" s="143" t="s">
        <v>123</v>
      </c>
      <c r="B54" s="642">
        <v>5044</v>
      </c>
      <c r="C54" s="144">
        <v>449933</v>
      </c>
      <c r="D54" s="147">
        <v>4851</v>
      </c>
      <c r="E54" s="144">
        <v>440000</v>
      </c>
      <c r="F54" s="147">
        <v>193</v>
      </c>
      <c r="G54" s="640">
        <v>560000</v>
      </c>
    </row>
    <row r="55" spans="1:7">
      <c r="A55" s="143" t="s">
        <v>124</v>
      </c>
      <c r="B55" s="642">
        <v>20014</v>
      </c>
      <c r="C55" s="144">
        <v>350000</v>
      </c>
      <c r="D55" s="147">
        <v>19604</v>
      </c>
      <c r="E55" s="144">
        <v>350000</v>
      </c>
      <c r="F55" s="147">
        <v>410</v>
      </c>
      <c r="G55" s="640">
        <v>500000</v>
      </c>
    </row>
  </sheetData>
  <mergeCells count="3">
    <mergeCell ref="B5:C5"/>
    <mergeCell ref="D5:E5"/>
    <mergeCell ref="F5:G5"/>
  </mergeCells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03E66-9D28-2342-A6CD-9675C1458633}">
  <dimension ref="A1:G55"/>
  <sheetViews>
    <sheetView zoomScale="150" zoomScaleNormal="150" zoomScalePageLayoutView="150" workbookViewId="0">
      <pane ySplit="6" topLeftCell="A18" activePane="bottomLeft" state="frozenSplit"/>
      <selection activeCell="B3" sqref="B3"/>
      <selection pane="bottomLeft" activeCell="G22" sqref="G22"/>
    </sheetView>
  </sheetViews>
  <sheetFormatPr baseColWidth="10" defaultColWidth="8.83203125" defaultRowHeight="13"/>
  <cols>
    <col min="1" max="1" width="24.5" customWidth="1"/>
    <col min="2" max="5" width="10.1640625" bestFit="1" customWidth="1"/>
    <col min="6" max="6" width="9.5" customWidth="1"/>
    <col min="7" max="7" width="8.6640625" bestFit="1" customWidth="1"/>
  </cols>
  <sheetData>
    <row r="1" spans="1:7">
      <c r="A1" s="64" t="s">
        <v>311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A3" s="64"/>
      <c r="B3" s="62"/>
      <c r="C3" s="60"/>
      <c r="D3" s="62"/>
      <c r="E3" s="60"/>
      <c r="F3" s="62"/>
      <c r="G3" s="60"/>
    </row>
    <row r="4" spans="1:7">
      <c r="B4" s="62"/>
      <c r="C4" s="60"/>
      <c r="D4" s="62"/>
      <c r="E4" s="60"/>
      <c r="F4" s="62"/>
      <c r="G4" s="60"/>
    </row>
    <row r="5" spans="1:7">
      <c r="A5" s="141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7" ht="42">
      <c r="A6" s="142" t="s">
        <v>114</v>
      </c>
      <c r="B6" s="63" t="s">
        <v>116</v>
      </c>
      <c r="C6" s="61" t="s">
        <v>115</v>
      </c>
      <c r="D6" s="63" t="s">
        <v>116</v>
      </c>
      <c r="E6" s="61" t="s">
        <v>115</v>
      </c>
      <c r="F6" s="63" t="s">
        <v>116</v>
      </c>
      <c r="G6" s="61" t="s">
        <v>115</v>
      </c>
    </row>
    <row r="7" spans="1:7">
      <c r="A7" s="2" t="s">
        <v>25</v>
      </c>
      <c r="B7" s="60">
        <v>31</v>
      </c>
      <c r="C7" s="62">
        <v>495000</v>
      </c>
      <c r="D7" s="60">
        <v>30</v>
      </c>
      <c r="E7" s="62">
        <v>477500</v>
      </c>
      <c r="F7" s="72">
        <v>1</v>
      </c>
      <c r="G7" s="62">
        <v>527400</v>
      </c>
    </row>
    <row r="8" spans="1:7">
      <c r="A8" s="1" t="s">
        <v>27</v>
      </c>
      <c r="B8" s="60">
        <v>276</v>
      </c>
      <c r="C8" s="62">
        <v>389466</v>
      </c>
      <c r="D8" s="60">
        <v>260</v>
      </c>
      <c r="E8" s="62">
        <v>390000</v>
      </c>
      <c r="F8" s="72">
        <v>16</v>
      </c>
      <c r="G8" s="62">
        <v>352000</v>
      </c>
    </row>
    <row r="9" spans="1:7">
      <c r="A9" s="1" t="s">
        <v>29</v>
      </c>
      <c r="B9" s="60">
        <v>50</v>
      </c>
      <c r="C9" s="62">
        <v>547500</v>
      </c>
      <c r="D9" s="60">
        <v>49</v>
      </c>
      <c r="E9" s="62">
        <v>525000</v>
      </c>
      <c r="F9" s="72">
        <v>1</v>
      </c>
      <c r="G9" s="62">
        <v>718600</v>
      </c>
    </row>
    <row r="10" spans="1:7">
      <c r="A10" s="1" t="s">
        <v>31</v>
      </c>
      <c r="B10" s="60">
        <v>399</v>
      </c>
      <c r="C10" s="62">
        <v>397000</v>
      </c>
      <c r="D10" s="60">
        <v>378</v>
      </c>
      <c r="E10" s="62">
        <v>380000</v>
      </c>
      <c r="F10" s="72">
        <v>21</v>
      </c>
      <c r="G10" s="62">
        <v>510000</v>
      </c>
    </row>
    <row r="11" spans="1:7">
      <c r="A11" s="1" t="s">
        <v>32</v>
      </c>
      <c r="B11" s="60">
        <v>27</v>
      </c>
      <c r="C11" s="62">
        <v>520000</v>
      </c>
      <c r="D11" s="60">
        <v>27</v>
      </c>
      <c r="E11" s="62">
        <v>520000</v>
      </c>
      <c r="F11" s="72">
        <v>0</v>
      </c>
      <c r="G11" s="62" t="s">
        <v>117</v>
      </c>
    </row>
    <row r="12" spans="1:7">
      <c r="A12" s="1" t="s">
        <v>35</v>
      </c>
      <c r="B12" s="60">
        <v>37</v>
      </c>
      <c r="C12" s="62">
        <v>540000</v>
      </c>
      <c r="D12" s="60">
        <v>37</v>
      </c>
      <c r="E12" s="62">
        <v>540000</v>
      </c>
      <c r="F12" s="72">
        <v>0</v>
      </c>
      <c r="G12" s="62" t="s">
        <v>117</v>
      </c>
    </row>
    <row r="13" spans="1:7">
      <c r="A13" s="1" t="s">
        <v>41</v>
      </c>
      <c r="B13" s="60">
        <v>18</v>
      </c>
      <c r="C13" s="62">
        <v>1299500</v>
      </c>
      <c r="D13" s="60">
        <v>18</v>
      </c>
      <c r="E13" s="62">
        <v>1299500</v>
      </c>
      <c r="F13" s="72">
        <v>0</v>
      </c>
      <c r="G13" s="62" t="s">
        <v>117</v>
      </c>
    </row>
    <row r="14" spans="1:7">
      <c r="A14" s="1" t="s">
        <v>42</v>
      </c>
      <c r="B14" s="60">
        <v>18</v>
      </c>
      <c r="C14" s="62">
        <v>512500</v>
      </c>
      <c r="D14" s="60">
        <v>17</v>
      </c>
      <c r="E14" s="62">
        <v>510000</v>
      </c>
      <c r="F14" s="72">
        <v>1</v>
      </c>
      <c r="G14" s="62">
        <v>655000</v>
      </c>
    </row>
    <row r="15" spans="1:7">
      <c r="A15" s="1" t="s">
        <v>43</v>
      </c>
      <c r="B15" s="60">
        <v>8</v>
      </c>
      <c r="C15" s="62">
        <v>792466</v>
      </c>
      <c r="D15" s="60">
        <v>7</v>
      </c>
      <c r="E15" s="62">
        <v>785000</v>
      </c>
      <c r="F15" s="72">
        <v>1</v>
      </c>
      <c r="G15" s="62">
        <v>799933</v>
      </c>
    </row>
    <row r="16" spans="1:7">
      <c r="A16" s="1" t="s">
        <v>44</v>
      </c>
      <c r="B16" s="60">
        <v>116</v>
      </c>
      <c r="C16" s="62">
        <v>345000</v>
      </c>
      <c r="D16" s="60">
        <v>115</v>
      </c>
      <c r="E16" s="62">
        <v>345000</v>
      </c>
      <c r="F16" s="72">
        <v>1</v>
      </c>
      <c r="G16" s="62">
        <v>465000</v>
      </c>
    </row>
    <row r="17" spans="1:7">
      <c r="A17" s="1" t="s">
        <v>46</v>
      </c>
      <c r="B17" s="60">
        <v>59</v>
      </c>
      <c r="C17" s="62">
        <v>610000</v>
      </c>
      <c r="D17" s="60">
        <v>59</v>
      </c>
      <c r="E17" s="62">
        <v>610000</v>
      </c>
      <c r="F17" s="72">
        <v>0</v>
      </c>
      <c r="G17" s="62" t="s">
        <v>117</v>
      </c>
    </row>
    <row r="18" spans="1:7">
      <c r="A18" s="1" t="s">
        <v>51</v>
      </c>
      <c r="B18" s="60">
        <v>396</v>
      </c>
      <c r="C18" s="62">
        <v>547000</v>
      </c>
      <c r="D18" s="60">
        <v>395</v>
      </c>
      <c r="E18" s="62">
        <v>545000</v>
      </c>
      <c r="F18" s="72">
        <v>1</v>
      </c>
      <c r="G18" s="62">
        <v>789000</v>
      </c>
    </row>
    <row r="19" spans="1:7">
      <c r="A19" s="1" t="s">
        <v>53</v>
      </c>
      <c r="B19" s="60">
        <v>72</v>
      </c>
      <c r="C19" s="62">
        <v>747500</v>
      </c>
      <c r="D19" s="60">
        <v>72</v>
      </c>
      <c r="E19" s="62">
        <v>747500</v>
      </c>
      <c r="F19" s="72">
        <v>0</v>
      </c>
      <c r="G19" s="62" t="s">
        <v>117</v>
      </c>
    </row>
    <row r="20" spans="1:7">
      <c r="A20" s="1" t="s">
        <v>56</v>
      </c>
      <c r="B20" s="60">
        <v>70</v>
      </c>
      <c r="C20" s="62">
        <v>394766</v>
      </c>
      <c r="D20" s="60">
        <v>70</v>
      </c>
      <c r="E20" s="62">
        <v>394766</v>
      </c>
      <c r="F20" s="72">
        <v>0</v>
      </c>
      <c r="G20" s="62" t="s">
        <v>117</v>
      </c>
    </row>
    <row r="21" spans="1:7">
      <c r="A21" s="1" t="s">
        <v>57</v>
      </c>
      <c r="B21" s="60">
        <v>11</v>
      </c>
      <c r="C21" s="62">
        <v>542000</v>
      </c>
      <c r="D21" s="60">
        <v>11</v>
      </c>
      <c r="E21" s="62">
        <v>542000</v>
      </c>
      <c r="F21" s="72">
        <v>0</v>
      </c>
      <c r="G21" s="62" t="s">
        <v>117</v>
      </c>
    </row>
    <row r="22" spans="1:7">
      <c r="A22" s="1" t="s">
        <v>58</v>
      </c>
      <c r="B22" s="60">
        <v>120</v>
      </c>
      <c r="C22" s="62">
        <v>439966</v>
      </c>
      <c r="D22" s="60">
        <v>116</v>
      </c>
      <c r="E22" s="62">
        <v>438733</v>
      </c>
      <c r="F22" s="72">
        <v>4</v>
      </c>
      <c r="G22" s="62">
        <v>618800</v>
      </c>
    </row>
    <row r="23" spans="1:7">
      <c r="A23" s="54" t="s">
        <v>118</v>
      </c>
      <c r="B23" s="134">
        <f>SUM(B7:B22)</f>
        <v>1708</v>
      </c>
      <c r="C23" s="65">
        <f>(C7*B7+C8*B8+C9*B9+C10*B10+C11*B11+C12*B12+C13*B13+C14*B14+C15*B15+C16*B16+C17*B17+C18*B18+C19*B19+C20*B20+C21*B21+C22*B22)/B23</f>
        <v>476829.55737704918</v>
      </c>
      <c r="D23" s="134">
        <f>SUM(D7:D22)</f>
        <v>1661</v>
      </c>
      <c r="E23" s="65">
        <f>(E7*D7+E8*D8+E9*D9+E10*D10+E11*D11+E12*D12+E13*D13+E14*D14+E15*D15+E16*D16+E17*D17+E18*D18+E19*D19+E20*D20+E21*D21+E22*D22)/D23</f>
        <v>473157.52438290184</v>
      </c>
      <c r="F23" s="135">
        <f>SUM(F7:F22)</f>
        <v>47</v>
      </c>
      <c r="G23" s="65">
        <f>(G7*F7+G8*F8+G9*F9+G10*F10+G14*F14+G15*F15+G16*F16+G18*F18+G22*F22)/F23</f>
        <v>484513.4680851064</v>
      </c>
    </row>
    <row r="24" spans="1:7">
      <c r="A24" s="1" t="s">
        <v>16</v>
      </c>
      <c r="B24" s="60">
        <v>118</v>
      </c>
      <c r="C24" s="62">
        <v>432500</v>
      </c>
      <c r="D24" s="60">
        <v>114</v>
      </c>
      <c r="E24" s="62">
        <v>429166</v>
      </c>
      <c r="F24" s="72">
        <v>4</v>
      </c>
      <c r="G24" s="62">
        <v>542466</v>
      </c>
    </row>
    <row r="25" spans="1:7">
      <c r="A25" s="1" t="s">
        <v>18</v>
      </c>
      <c r="B25" s="60">
        <v>68</v>
      </c>
      <c r="C25" s="62">
        <v>419966</v>
      </c>
      <c r="D25" s="60">
        <v>65</v>
      </c>
      <c r="E25" s="62">
        <v>416000</v>
      </c>
      <c r="F25" s="72">
        <v>3</v>
      </c>
      <c r="G25" s="62">
        <v>699933</v>
      </c>
    </row>
    <row r="26" spans="1:7">
      <c r="A26" s="1" t="s">
        <v>19</v>
      </c>
      <c r="B26" s="60">
        <v>58</v>
      </c>
      <c r="C26" s="62">
        <v>438366</v>
      </c>
      <c r="D26" s="60">
        <v>58</v>
      </c>
      <c r="E26" s="62">
        <v>438366</v>
      </c>
      <c r="F26" s="72">
        <v>0</v>
      </c>
      <c r="G26" s="62" t="s">
        <v>117</v>
      </c>
    </row>
    <row r="27" spans="1:7">
      <c r="A27" s="1" t="s">
        <v>20</v>
      </c>
      <c r="B27" s="60">
        <v>56</v>
      </c>
      <c r="C27" s="62">
        <v>385000</v>
      </c>
      <c r="D27" s="60">
        <v>55</v>
      </c>
      <c r="E27" s="62">
        <v>385000</v>
      </c>
      <c r="F27" s="72">
        <v>1</v>
      </c>
      <c r="G27" s="62">
        <v>520000</v>
      </c>
    </row>
    <row r="28" spans="1:7">
      <c r="A28" s="1" t="s">
        <v>21</v>
      </c>
      <c r="B28" s="60">
        <v>82</v>
      </c>
      <c r="C28" s="62">
        <v>430000</v>
      </c>
      <c r="D28" s="60">
        <v>78</v>
      </c>
      <c r="E28" s="62">
        <v>431266</v>
      </c>
      <c r="F28" s="72">
        <v>4</v>
      </c>
      <c r="G28" s="62">
        <v>401433</v>
      </c>
    </row>
    <row r="29" spans="1:7">
      <c r="A29" s="1" t="s">
        <v>22</v>
      </c>
      <c r="B29" s="60">
        <v>60</v>
      </c>
      <c r="C29" s="62">
        <v>378466</v>
      </c>
      <c r="D29" s="60">
        <v>52</v>
      </c>
      <c r="E29" s="62">
        <v>355766</v>
      </c>
      <c r="F29" s="72">
        <v>8</v>
      </c>
      <c r="G29" s="62">
        <v>486333</v>
      </c>
    </row>
    <row r="30" spans="1:7">
      <c r="A30" s="1" t="s">
        <v>23</v>
      </c>
      <c r="B30" s="60">
        <v>62</v>
      </c>
      <c r="C30" s="62">
        <v>355000</v>
      </c>
      <c r="D30" s="60">
        <v>58</v>
      </c>
      <c r="E30" s="62">
        <v>347966</v>
      </c>
      <c r="F30" s="72">
        <v>4</v>
      </c>
      <c r="G30" s="62">
        <v>394966</v>
      </c>
    </row>
    <row r="31" spans="1:7">
      <c r="A31" s="1" t="s">
        <v>26</v>
      </c>
      <c r="B31" s="60">
        <v>98</v>
      </c>
      <c r="C31" s="62">
        <v>325000</v>
      </c>
      <c r="D31" s="60">
        <v>95</v>
      </c>
      <c r="E31" s="62">
        <v>324933</v>
      </c>
      <c r="F31" s="72">
        <v>3</v>
      </c>
      <c r="G31" s="62">
        <v>539933</v>
      </c>
    </row>
    <row r="32" spans="1:7">
      <c r="A32" s="1" t="s">
        <v>28</v>
      </c>
      <c r="B32" s="60">
        <v>62</v>
      </c>
      <c r="C32" s="62">
        <v>346266</v>
      </c>
      <c r="D32" s="60">
        <v>61</v>
      </c>
      <c r="E32" s="62">
        <v>342533</v>
      </c>
      <c r="F32" s="72">
        <v>1</v>
      </c>
      <c r="G32" s="62">
        <v>497000</v>
      </c>
    </row>
    <row r="33" spans="1:7">
      <c r="A33" s="1" t="s">
        <v>30</v>
      </c>
      <c r="B33" s="60">
        <v>126</v>
      </c>
      <c r="C33" s="62">
        <v>432500</v>
      </c>
      <c r="D33" s="60">
        <v>123</v>
      </c>
      <c r="E33" s="62">
        <v>430000</v>
      </c>
      <c r="F33" s="72">
        <v>3</v>
      </c>
      <c r="G33" s="62">
        <v>575000</v>
      </c>
    </row>
    <row r="34" spans="1:7">
      <c r="A34" s="1" t="s">
        <v>36</v>
      </c>
      <c r="B34" s="60">
        <v>83</v>
      </c>
      <c r="C34" s="62">
        <v>380000</v>
      </c>
      <c r="D34" s="60">
        <v>82</v>
      </c>
      <c r="E34" s="62">
        <v>377500</v>
      </c>
      <c r="F34" s="72">
        <v>1</v>
      </c>
      <c r="G34" s="62">
        <v>425000</v>
      </c>
    </row>
    <row r="35" spans="1:7">
      <c r="A35" s="1" t="s">
        <v>45</v>
      </c>
      <c r="B35" s="60">
        <v>59</v>
      </c>
      <c r="C35" s="62">
        <v>374933</v>
      </c>
      <c r="D35" s="60">
        <v>59</v>
      </c>
      <c r="E35" s="62">
        <v>374933</v>
      </c>
      <c r="F35" s="72">
        <v>0</v>
      </c>
      <c r="G35" s="62" t="s">
        <v>117</v>
      </c>
    </row>
    <row r="36" spans="1:7">
      <c r="A36" s="1" t="s">
        <v>47</v>
      </c>
      <c r="B36" s="60">
        <v>54</v>
      </c>
      <c r="C36" s="62">
        <v>302500</v>
      </c>
      <c r="D36" s="60">
        <v>52</v>
      </c>
      <c r="E36" s="62">
        <v>297500</v>
      </c>
      <c r="F36" s="72">
        <v>2</v>
      </c>
      <c r="G36" s="62">
        <v>462700</v>
      </c>
    </row>
    <row r="37" spans="1:7">
      <c r="A37" s="1" t="s">
        <v>48</v>
      </c>
      <c r="B37" s="60">
        <v>66</v>
      </c>
      <c r="C37" s="62">
        <v>364466</v>
      </c>
      <c r="D37" s="60">
        <v>65</v>
      </c>
      <c r="E37" s="62">
        <v>364000</v>
      </c>
      <c r="F37" s="72">
        <v>1</v>
      </c>
      <c r="G37" s="62">
        <v>364933</v>
      </c>
    </row>
    <row r="38" spans="1:7">
      <c r="A38" s="1" t="s">
        <v>50</v>
      </c>
      <c r="B38" s="60">
        <v>101</v>
      </c>
      <c r="C38" s="62">
        <v>295000</v>
      </c>
      <c r="D38" s="60">
        <v>99</v>
      </c>
      <c r="E38" s="62">
        <v>295000</v>
      </c>
      <c r="F38" s="72">
        <v>2</v>
      </c>
      <c r="G38" s="62">
        <v>510000</v>
      </c>
    </row>
    <row r="39" spans="1:7">
      <c r="A39" s="1" t="s">
        <v>52</v>
      </c>
      <c r="B39" s="60">
        <v>139</v>
      </c>
      <c r="C39" s="62">
        <v>283933</v>
      </c>
      <c r="D39" s="60">
        <v>129</v>
      </c>
      <c r="E39" s="62">
        <v>279933</v>
      </c>
      <c r="F39" s="72">
        <v>10</v>
      </c>
      <c r="G39" s="62">
        <v>337466</v>
      </c>
    </row>
    <row r="40" spans="1:7">
      <c r="A40" s="1" t="s">
        <v>55</v>
      </c>
      <c r="B40" s="60">
        <v>89</v>
      </c>
      <c r="C40" s="62">
        <v>370000</v>
      </c>
      <c r="D40" s="60">
        <v>88</v>
      </c>
      <c r="E40" s="62">
        <v>370000</v>
      </c>
      <c r="F40" s="72">
        <v>1</v>
      </c>
      <c r="G40" s="62">
        <v>534933</v>
      </c>
    </row>
    <row r="41" spans="1:7">
      <c r="A41" s="54" t="s">
        <v>119</v>
      </c>
      <c r="B41" s="66">
        <f>SUM(B24:B40)</f>
        <v>1381</v>
      </c>
      <c r="C41" s="65">
        <f>(C24*B24+C25*B25+C26*B26+C27*B27+C28*B28+C29*B29+C30*B30+C31*B31+C32*B32+C33*B33+C34*B34+C35*B35+C36*B36+C37*B37+C38*B38+C39*B39+C40*B40)/B41</f>
        <v>369740.66473569878</v>
      </c>
      <c r="D41" s="66">
        <f>SUM(D24:D40)</f>
        <v>1333</v>
      </c>
      <c r="E41" s="65">
        <f>(E24*D24+E25*D25+E26*D26+E27*D27+E28*D28+E29*D29+E30*D30+E31*D31+E32*D32+E33*D33+E34*D34+E35*D35+E36*D36+E37*D37+E38*D38+E39*D39+E40*D40)/D41</f>
        <v>367307.81095273816</v>
      </c>
      <c r="F41" s="67">
        <f>SUM(F24:F40)</f>
        <v>48</v>
      </c>
      <c r="G41" s="65">
        <f>(G24*F24+G25*F25+G27*F27+G28*F28+G29*F29+G30*F30+G31*F31+G32*F32+G33*F33+G34*F34+G36*F36+G37*F37+G38*F38+G39*F39+G40*F40)/F41</f>
        <v>465680.16666666669</v>
      </c>
    </row>
    <row r="42" spans="1:7">
      <c r="A42" s="1" t="s">
        <v>24</v>
      </c>
      <c r="B42" s="60">
        <v>516</v>
      </c>
      <c r="C42" s="62">
        <v>305500</v>
      </c>
      <c r="D42" s="60">
        <v>491</v>
      </c>
      <c r="E42" s="62">
        <v>311000</v>
      </c>
      <c r="F42" s="72">
        <v>25</v>
      </c>
      <c r="G42" s="62">
        <v>262533</v>
      </c>
    </row>
    <row r="43" spans="1:7">
      <c r="A43" s="1" t="s">
        <v>33</v>
      </c>
      <c r="B43" s="60">
        <v>346</v>
      </c>
      <c r="C43" s="62">
        <v>330000</v>
      </c>
      <c r="D43" s="60">
        <v>339</v>
      </c>
      <c r="E43" s="62">
        <v>330000</v>
      </c>
      <c r="F43" s="72">
        <v>7</v>
      </c>
      <c r="G43" s="62">
        <v>398000</v>
      </c>
    </row>
    <row r="44" spans="1:7">
      <c r="A44" s="1" t="s">
        <v>37</v>
      </c>
      <c r="B44" s="60">
        <v>103</v>
      </c>
      <c r="C44" s="62">
        <v>375000</v>
      </c>
      <c r="D44" s="60">
        <v>101</v>
      </c>
      <c r="E44" s="62">
        <v>372533</v>
      </c>
      <c r="F44" s="72">
        <v>2</v>
      </c>
      <c r="G44" s="62">
        <v>571966</v>
      </c>
    </row>
    <row r="45" spans="1:7">
      <c r="A45" s="1" t="s">
        <v>38</v>
      </c>
      <c r="B45" s="60">
        <v>446</v>
      </c>
      <c r="C45" s="62">
        <v>390500</v>
      </c>
      <c r="D45" s="60">
        <v>431</v>
      </c>
      <c r="E45" s="62">
        <v>389933</v>
      </c>
      <c r="F45" s="72">
        <v>15</v>
      </c>
      <c r="G45" s="62">
        <v>575000</v>
      </c>
    </row>
    <row r="46" spans="1:7">
      <c r="A46" s="1" t="s">
        <v>39</v>
      </c>
      <c r="B46" s="60">
        <v>448</v>
      </c>
      <c r="C46" s="62">
        <v>320000</v>
      </c>
      <c r="D46" s="60">
        <v>444</v>
      </c>
      <c r="E46" s="62">
        <v>320000</v>
      </c>
      <c r="F46" s="72">
        <v>4</v>
      </c>
      <c r="G46" s="62">
        <v>512500</v>
      </c>
    </row>
    <row r="47" spans="1:7">
      <c r="A47" s="1" t="s">
        <v>40</v>
      </c>
      <c r="B47" s="60">
        <v>1133</v>
      </c>
      <c r="C47" s="62">
        <v>316000</v>
      </c>
      <c r="D47" s="60">
        <v>1124</v>
      </c>
      <c r="E47" s="62">
        <v>315266</v>
      </c>
      <c r="F47" s="72">
        <v>9</v>
      </c>
      <c r="G47" s="62">
        <v>340000</v>
      </c>
    </row>
    <row r="48" spans="1:7">
      <c r="A48" s="1" t="s">
        <v>49</v>
      </c>
      <c r="B48" s="60">
        <v>164</v>
      </c>
      <c r="C48" s="62">
        <v>431266</v>
      </c>
      <c r="D48" s="60">
        <v>158</v>
      </c>
      <c r="E48" s="62">
        <v>431266</v>
      </c>
      <c r="F48" s="72">
        <v>6</v>
      </c>
      <c r="G48" s="62">
        <v>425000</v>
      </c>
    </row>
    <row r="49" spans="1:7">
      <c r="A49" s="1" t="s">
        <v>54</v>
      </c>
      <c r="B49" s="60">
        <v>402</v>
      </c>
      <c r="C49" s="62">
        <v>393266</v>
      </c>
      <c r="D49" s="60">
        <v>392</v>
      </c>
      <c r="E49" s="62">
        <v>385500</v>
      </c>
      <c r="F49" s="72">
        <v>10</v>
      </c>
      <c r="G49" s="62">
        <v>486266</v>
      </c>
    </row>
    <row r="50" spans="1:7">
      <c r="A50" s="1" t="s">
        <v>59</v>
      </c>
      <c r="B50" s="60">
        <v>251</v>
      </c>
      <c r="C50" s="62">
        <v>545000</v>
      </c>
      <c r="D50" s="60">
        <v>241</v>
      </c>
      <c r="E50" s="62">
        <v>530000</v>
      </c>
      <c r="F50" s="72">
        <v>10</v>
      </c>
      <c r="G50" s="62">
        <v>764400</v>
      </c>
    </row>
    <row r="51" spans="1:7">
      <c r="A51" s="54" t="s">
        <v>120</v>
      </c>
      <c r="B51" s="66">
        <f>SUM(B42:B50)</f>
        <v>3809</v>
      </c>
      <c r="C51" s="65">
        <f>(C42*B42+C43*B43+C44*B44+C45*B45+C46*B46+C47*B47+C48*B48+C49*B49+C50*B50)/B51</f>
        <v>354846.29981622472</v>
      </c>
      <c r="D51" s="66">
        <f>SUM(D42:D50)</f>
        <v>3721</v>
      </c>
      <c r="E51" s="65">
        <f>(E42*D42+E43*D43+E44*D44+E45*D45+E46*D46+E47*D47+E48*D48+E49*D49+E50*D50)/D51</f>
        <v>353045.67804353667</v>
      </c>
      <c r="F51" s="67">
        <f>SUM(F42:F50)</f>
        <v>88</v>
      </c>
      <c r="G51" s="65">
        <f>(G42*F42+G43*F43+G44*F44+G45*F45+G46*F46+G47*F47+G48*F48+G49*F49+G50*F50)/F51</f>
        <v>446419.51136363635</v>
      </c>
    </row>
    <row r="52" spans="1:7">
      <c r="A52" s="232" t="s">
        <v>121</v>
      </c>
      <c r="B52" s="233">
        <f>SUM(B51,B41,B23)</f>
        <v>6898</v>
      </c>
      <c r="C52" s="65">
        <f>(C51*B51+C41*B41+C23*B23)/B52</f>
        <v>388032.22644244711</v>
      </c>
      <c r="D52" s="233">
        <f>SUM(D51,D41,D23)</f>
        <v>6715</v>
      </c>
      <c r="E52" s="65">
        <f>(E51*D51+E41*D41+E23*D23)/D52</f>
        <v>385587.33104988834</v>
      </c>
      <c r="F52" s="233">
        <f>SUM(F51,F41,F23)</f>
        <v>183</v>
      </c>
      <c r="G52" s="65">
        <f>(G51*F51+G41*F41+G23*F23)/F52</f>
        <v>461255.18032786885</v>
      </c>
    </row>
    <row r="53" spans="1:7">
      <c r="A53" s="143" t="s">
        <v>122</v>
      </c>
      <c r="B53" s="147">
        <v>5408</v>
      </c>
      <c r="C53" s="144">
        <v>317000</v>
      </c>
      <c r="D53" s="147">
        <v>5322</v>
      </c>
      <c r="E53" s="144">
        <v>315000</v>
      </c>
      <c r="F53" s="146">
        <v>86</v>
      </c>
      <c r="G53" s="144">
        <v>396500</v>
      </c>
    </row>
    <row r="54" spans="1:7">
      <c r="A54" s="143" t="s">
        <v>123</v>
      </c>
      <c r="B54" s="147">
        <v>4704</v>
      </c>
      <c r="C54" s="144">
        <v>395000</v>
      </c>
      <c r="D54" s="147">
        <v>4549</v>
      </c>
      <c r="E54" s="144">
        <v>390000</v>
      </c>
      <c r="F54" s="146">
        <v>155</v>
      </c>
      <c r="G54" s="144">
        <v>478533</v>
      </c>
    </row>
    <row r="55" spans="1:7">
      <c r="A55" s="143" t="s">
        <v>124</v>
      </c>
      <c r="B55" s="147">
        <v>20201</v>
      </c>
      <c r="C55" s="144">
        <v>302333</v>
      </c>
      <c r="D55" s="147">
        <v>19830</v>
      </c>
      <c r="E55" s="144">
        <v>300000</v>
      </c>
      <c r="F55" s="146">
        <v>371</v>
      </c>
      <c r="G55" s="144">
        <v>424933</v>
      </c>
    </row>
  </sheetData>
  <mergeCells count="3">
    <mergeCell ref="B5:C5"/>
    <mergeCell ref="D5:E5"/>
    <mergeCell ref="F5:G5"/>
  </mergeCells>
  <pageMargins left="0.7" right="0.7" top="0.75" bottom="0.75" header="0.3" footer="0.3"/>
  <pageSetup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6EDAA-F699-8146-9F96-FB2D2A628BF3}">
  <sheetPr>
    <pageSetUpPr fitToPage="1"/>
  </sheetPr>
  <dimension ref="A1:H55"/>
  <sheetViews>
    <sheetView zoomScale="150" zoomScaleNormal="150" zoomScalePageLayoutView="150" workbookViewId="0">
      <pane ySplit="6" topLeftCell="A35" activePane="bottomLeft" state="frozenSplit"/>
      <selection activeCell="B3" sqref="B3"/>
      <selection pane="bottomLeft" activeCell="E23" sqref="E23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8">
      <c r="A1" s="64" t="s">
        <v>312</v>
      </c>
      <c r="B1" s="62"/>
      <c r="C1" s="60"/>
      <c r="D1" s="62"/>
      <c r="E1" s="60"/>
      <c r="F1" s="62"/>
      <c r="G1" s="60"/>
    </row>
    <row r="2" spans="1:8">
      <c r="A2" s="64" t="s">
        <v>110</v>
      </c>
      <c r="B2" s="62"/>
      <c r="C2" s="60"/>
      <c r="D2" s="62"/>
      <c r="E2" s="60"/>
      <c r="F2" s="62"/>
      <c r="G2" s="60"/>
    </row>
    <row r="3" spans="1:8">
      <c r="A3" s="64"/>
      <c r="B3" s="62"/>
      <c r="C3" s="60"/>
      <c r="D3" s="62"/>
      <c r="E3" s="60"/>
      <c r="F3" s="62"/>
      <c r="G3" s="60"/>
    </row>
    <row r="4" spans="1:8">
      <c r="B4" s="62"/>
      <c r="C4" s="60"/>
      <c r="D4" s="62"/>
      <c r="E4" s="60"/>
      <c r="F4" s="62"/>
      <c r="G4" s="60"/>
    </row>
    <row r="5" spans="1:8">
      <c r="A5" s="141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8" ht="42">
      <c r="A6" s="142" t="s">
        <v>114</v>
      </c>
      <c r="B6" s="61" t="s">
        <v>115</v>
      </c>
      <c r="C6" s="63" t="s">
        <v>116</v>
      </c>
      <c r="D6" s="61" t="s">
        <v>115</v>
      </c>
      <c r="E6" s="63" t="s">
        <v>116</v>
      </c>
      <c r="F6" s="61" t="s">
        <v>115</v>
      </c>
      <c r="G6" s="63" t="s">
        <v>116</v>
      </c>
    </row>
    <row r="7" spans="1:8">
      <c r="A7" s="2" t="s">
        <v>25</v>
      </c>
      <c r="B7" s="62">
        <v>347000</v>
      </c>
      <c r="C7" s="60">
        <v>19</v>
      </c>
      <c r="D7" s="62">
        <v>347000</v>
      </c>
      <c r="E7" s="60">
        <v>19</v>
      </c>
      <c r="F7" s="62"/>
      <c r="G7" s="72"/>
      <c r="H7">
        <f>C7-(E7+G7)</f>
        <v>0</v>
      </c>
    </row>
    <row r="8" spans="1:8">
      <c r="A8" s="1" t="s">
        <v>27</v>
      </c>
      <c r="B8" s="62">
        <v>361500</v>
      </c>
      <c r="C8" s="60">
        <v>262</v>
      </c>
      <c r="D8" s="62">
        <v>361500</v>
      </c>
      <c r="E8" s="60">
        <v>262</v>
      </c>
      <c r="F8" s="62"/>
      <c r="G8" s="72"/>
      <c r="H8">
        <f t="shared" ref="H8:H55" si="0">C8-(E8+G8)</f>
        <v>0</v>
      </c>
    </row>
    <row r="9" spans="1:8">
      <c r="A9" s="1" t="s">
        <v>29</v>
      </c>
      <c r="B9" s="62">
        <v>405000</v>
      </c>
      <c r="C9" s="60">
        <v>63</v>
      </c>
      <c r="D9" s="62">
        <v>405000</v>
      </c>
      <c r="E9" s="60">
        <v>63</v>
      </c>
      <c r="F9" s="62"/>
      <c r="G9" s="72"/>
      <c r="H9">
        <f t="shared" si="0"/>
        <v>0</v>
      </c>
    </row>
    <row r="10" spans="1:8">
      <c r="A10" s="1" t="s">
        <v>31</v>
      </c>
      <c r="B10" s="62">
        <v>345000</v>
      </c>
      <c r="C10" s="60">
        <v>451</v>
      </c>
      <c r="D10" s="62">
        <v>345000</v>
      </c>
      <c r="E10" s="60">
        <v>451</v>
      </c>
      <c r="F10" s="62"/>
      <c r="G10" s="72"/>
      <c r="H10">
        <f t="shared" si="0"/>
        <v>0</v>
      </c>
    </row>
    <row r="11" spans="1:8">
      <c r="A11" s="1" t="s">
        <v>32</v>
      </c>
      <c r="B11" s="62">
        <v>566966</v>
      </c>
      <c r="C11" s="60">
        <v>32</v>
      </c>
      <c r="D11" s="62">
        <v>566966</v>
      </c>
      <c r="E11" s="60">
        <v>32</v>
      </c>
      <c r="F11" s="62"/>
      <c r="G11" s="72"/>
      <c r="H11">
        <f t="shared" si="0"/>
        <v>0</v>
      </c>
    </row>
    <row r="12" spans="1:8">
      <c r="A12" s="1" t="s">
        <v>35</v>
      </c>
      <c r="B12" s="62">
        <v>435000</v>
      </c>
      <c r="C12" s="60">
        <v>28</v>
      </c>
      <c r="D12" s="62">
        <v>420000</v>
      </c>
      <c r="E12" s="60">
        <v>27</v>
      </c>
      <c r="F12" s="62">
        <v>769933</v>
      </c>
      <c r="G12" s="72">
        <v>1</v>
      </c>
      <c r="H12">
        <f t="shared" si="0"/>
        <v>0</v>
      </c>
    </row>
    <row r="13" spans="1:8">
      <c r="A13" s="1" t="s">
        <v>41</v>
      </c>
      <c r="B13" s="62">
        <v>987500</v>
      </c>
      <c r="C13" s="60">
        <v>12</v>
      </c>
      <c r="D13" s="62">
        <v>987500</v>
      </c>
      <c r="E13" s="60">
        <v>12</v>
      </c>
      <c r="F13" s="62"/>
      <c r="G13" s="72"/>
      <c r="H13">
        <f t="shared" si="0"/>
        <v>0</v>
      </c>
    </row>
    <row r="14" spans="1:8">
      <c r="A14" s="1" t="s">
        <v>42</v>
      </c>
      <c r="B14" s="62">
        <v>492500</v>
      </c>
      <c r="C14" s="60">
        <v>28</v>
      </c>
      <c r="D14" s="62">
        <v>492500</v>
      </c>
      <c r="E14" s="60">
        <v>28</v>
      </c>
      <c r="F14" s="62"/>
      <c r="G14" s="72"/>
      <c r="H14">
        <f t="shared" si="0"/>
        <v>0</v>
      </c>
    </row>
    <row r="15" spans="1:8">
      <c r="A15" s="1" t="s">
        <v>43</v>
      </c>
      <c r="B15" s="62">
        <v>647500</v>
      </c>
      <c r="C15" s="60">
        <v>6</v>
      </c>
      <c r="D15" s="62">
        <v>520000</v>
      </c>
      <c r="E15" s="60">
        <v>5</v>
      </c>
      <c r="F15" s="62">
        <v>775000</v>
      </c>
      <c r="G15" s="72">
        <v>1</v>
      </c>
      <c r="H15">
        <f t="shared" si="0"/>
        <v>0</v>
      </c>
    </row>
    <row r="16" spans="1:8">
      <c r="A16" s="1" t="s">
        <v>44</v>
      </c>
      <c r="B16" s="62">
        <v>320000</v>
      </c>
      <c r="C16" s="60">
        <v>137</v>
      </c>
      <c r="D16" s="62">
        <v>320000</v>
      </c>
      <c r="E16" s="60">
        <v>136</v>
      </c>
      <c r="F16" s="62">
        <v>710000</v>
      </c>
      <c r="G16" s="72">
        <v>1</v>
      </c>
      <c r="H16">
        <f t="shared" si="0"/>
        <v>0</v>
      </c>
    </row>
    <row r="17" spans="1:8">
      <c r="A17" s="1" t="s">
        <v>46</v>
      </c>
      <c r="B17" s="62">
        <v>574933</v>
      </c>
      <c r="C17" s="60">
        <v>55</v>
      </c>
      <c r="D17" s="62">
        <v>574933</v>
      </c>
      <c r="E17" s="60">
        <v>53</v>
      </c>
      <c r="F17" s="62">
        <v>1012000</v>
      </c>
      <c r="G17" s="72">
        <v>2</v>
      </c>
      <c r="H17">
        <f t="shared" si="0"/>
        <v>0</v>
      </c>
    </row>
    <row r="18" spans="1:8">
      <c r="A18" s="1" t="s">
        <v>51</v>
      </c>
      <c r="B18" s="62">
        <v>465000</v>
      </c>
      <c r="C18" s="60">
        <v>375</v>
      </c>
      <c r="D18" s="62">
        <v>465000</v>
      </c>
      <c r="E18" s="60">
        <v>374</v>
      </c>
      <c r="F18" s="62">
        <v>502000</v>
      </c>
      <c r="G18" s="72">
        <v>1</v>
      </c>
      <c r="H18">
        <f t="shared" si="0"/>
        <v>0</v>
      </c>
    </row>
    <row r="19" spans="1:8">
      <c r="A19" s="1" t="s">
        <v>53</v>
      </c>
      <c r="B19" s="62">
        <v>772533</v>
      </c>
      <c r="C19" s="60">
        <v>85</v>
      </c>
      <c r="D19" s="62">
        <v>775000</v>
      </c>
      <c r="E19" s="60">
        <v>83</v>
      </c>
      <c r="F19" s="62">
        <v>612500</v>
      </c>
      <c r="G19" s="72">
        <v>2</v>
      </c>
      <c r="H19">
        <f t="shared" si="0"/>
        <v>0</v>
      </c>
    </row>
    <row r="20" spans="1:8">
      <c r="A20" s="1" t="s">
        <v>56</v>
      </c>
      <c r="B20" s="62">
        <v>355000</v>
      </c>
      <c r="C20" s="60">
        <v>88</v>
      </c>
      <c r="D20" s="62">
        <v>855000</v>
      </c>
      <c r="E20" s="60">
        <v>88</v>
      </c>
      <c r="F20" s="62"/>
      <c r="G20" s="72"/>
      <c r="H20">
        <f t="shared" si="0"/>
        <v>0</v>
      </c>
    </row>
    <row r="21" spans="1:8">
      <c r="A21" s="1" t="s">
        <v>57</v>
      </c>
      <c r="B21" s="62">
        <v>368750</v>
      </c>
      <c r="C21" s="60">
        <v>12</v>
      </c>
      <c r="D21" s="62">
        <v>368750</v>
      </c>
      <c r="E21" s="60">
        <v>12</v>
      </c>
      <c r="F21" s="62"/>
      <c r="G21" s="72"/>
      <c r="H21">
        <f t="shared" si="0"/>
        <v>0</v>
      </c>
    </row>
    <row r="22" spans="1:8">
      <c r="A22" s="1" t="s">
        <v>58</v>
      </c>
      <c r="B22" s="62">
        <v>440500</v>
      </c>
      <c r="C22" s="60">
        <v>156</v>
      </c>
      <c r="D22" s="62">
        <v>431500</v>
      </c>
      <c r="E22" s="60">
        <v>152</v>
      </c>
      <c r="F22" s="62">
        <v>694766</v>
      </c>
      <c r="G22" s="72">
        <v>4</v>
      </c>
      <c r="H22">
        <f t="shared" si="0"/>
        <v>0</v>
      </c>
    </row>
    <row r="23" spans="1:8">
      <c r="A23" s="54" t="s">
        <v>118</v>
      </c>
      <c r="B23" s="65">
        <f>(B7*C7+B8*C8+B9*C9+B10*C10+B11*C11+B12*C12+B13*C13+B14*C14+B15*C15+B16*C16+B17*C17+B18*C18+B19*C19+B20*C20+B21*C21+B22*C22)/C23</f>
        <v>421309.30458817026</v>
      </c>
      <c r="C23" s="134">
        <f>SUM(C7:C22)</f>
        <v>1809</v>
      </c>
      <c r="D23" s="65">
        <f>(D7*E7+D8*E8+D9*E9+D10*E10+D11*E11+D12*E12+D13*E13+D14*E14+D15*E15+D16*E16+D17*E17+D18*E18+D19*E19+D20*E20+D21*E21+D22*E22)/E23</f>
        <v>443861.08013355592</v>
      </c>
      <c r="E23" s="134">
        <f>SUM(E7:E22)</f>
        <v>1797</v>
      </c>
      <c r="F23" s="65">
        <f>(F7*G7+F8*G8+F9*G9+F10*G10+F11*G11+F12*G12+F13*G13+F14*G14+F15*G15+F16*G16+F17*G17+F18*G18+F19*G19+F20*G20+F21*G21+F22*G22)/G23</f>
        <v>732083.08333333337</v>
      </c>
      <c r="G23" s="135">
        <f>SUM(G7:G22)</f>
        <v>12</v>
      </c>
      <c r="H23">
        <f t="shared" si="0"/>
        <v>0</v>
      </c>
    </row>
    <row r="24" spans="1:8">
      <c r="A24" s="1" t="s">
        <v>16</v>
      </c>
      <c r="B24" s="62">
        <v>390000</v>
      </c>
      <c r="C24" s="60">
        <v>128</v>
      </c>
      <c r="D24" s="62">
        <v>390000</v>
      </c>
      <c r="E24" s="60">
        <v>128</v>
      </c>
      <c r="F24" s="62"/>
      <c r="G24" s="72"/>
      <c r="H24">
        <f t="shared" si="0"/>
        <v>0</v>
      </c>
    </row>
    <row r="25" spans="1:8">
      <c r="A25" s="1" t="s">
        <v>18</v>
      </c>
      <c r="B25" s="62">
        <v>362466</v>
      </c>
      <c r="C25" s="60">
        <v>82</v>
      </c>
      <c r="D25" s="62">
        <v>368500</v>
      </c>
      <c r="E25" s="60">
        <v>78</v>
      </c>
      <c r="F25" s="62">
        <v>298666</v>
      </c>
      <c r="G25" s="72">
        <v>4</v>
      </c>
      <c r="H25">
        <f t="shared" si="0"/>
        <v>0</v>
      </c>
    </row>
    <row r="26" spans="1:8">
      <c r="A26" s="1" t="s">
        <v>19</v>
      </c>
      <c r="B26" s="62">
        <v>455000</v>
      </c>
      <c r="C26" s="60">
        <v>54</v>
      </c>
      <c r="D26" s="62">
        <v>455000</v>
      </c>
      <c r="E26" s="60">
        <v>53</v>
      </c>
      <c r="F26" s="62">
        <v>616000</v>
      </c>
      <c r="G26" s="72">
        <v>1</v>
      </c>
      <c r="H26">
        <f t="shared" si="0"/>
        <v>0</v>
      </c>
    </row>
    <row r="27" spans="1:8">
      <c r="A27" s="1" t="s">
        <v>20</v>
      </c>
      <c r="B27" s="62">
        <v>329766</v>
      </c>
      <c r="C27" s="60">
        <v>42</v>
      </c>
      <c r="D27" s="62">
        <v>329766</v>
      </c>
      <c r="E27" s="60">
        <v>42</v>
      </c>
      <c r="F27" s="62"/>
      <c r="G27" s="72"/>
      <c r="H27">
        <f t="shared" si="0"/>
        <v>0</v>
      </c>
    </row>
    <row r="28" spans="1:8">
      <c r="A28" s="1" t="s">
        <v>21</v>
      </c>
      <c r="B28" s="62">
        <v>393766</v>
      </c>
      <c r="C28" s="60">
        <v>74</v>
      </c>
      <c r="D28" s="62">
        <v>393766</v>
      </c>
      <c r="E28" s="60">
        <v>74</v>
      </c>
      <c r="F28" s="62"/>
      <c r="G28" s="72"/>
      <c r="H28">
        <f t="shared" si="0"/>
        <v>0</v>
      </c>
    </row>
    <row r="29" spans="1:8">
      <c r="A29" s="1" t="s">
        <v>22</v>
      </c>
      <c r="B29" s="62">
        <v>340000</v>
      </c>
      <c r="C29" s="60">
        <v>65</v>
      </c>
      <c r="D29" s="62">
        <v>340000</v>
      </c>
      <c r="E29" s="60">
        <v>65</v>
      </c>
      <c r="F29" s="62"/>
      <c r="G29" s="72"/>
      <c r="H29">
        <f t="shared" si="0"/>
        <v>0</v>
      </c>
    </row>
    <row r="30" spans="1:8">
      <c r="A30" s="1" t="s">
        <v>23</v>
      </c>
      <c r="B30" s="62">
        <v>342000</v>
      </c>
      <c r="C30" s="60">
        <v>57</v>
      </c>
      <c r="D30" s="62">
        <v>336000</v>
      </c>
      <c r="E30" s="60">
        <v>56</v>
      </c>
      <c r="F30" s="62">
        <v>349000</v>
      </c>
      <c r="G30" s="72">
        <v>1</v>
      </c>
      <c r="H30">
        <f t="shared" si="0"/>
        <v>0</v>
      </c>
    </row>
    <row r="31" spans="1:8">
      <c r="A31" s="1" t="s">
        <v>26</v>
      </c>
      <c r="B31" s="62">
        <v>319000</v>
      </c>
      <c r="C31" s="60">
        <v>125</v>
      </c>
      <c r="D31" s="62">
        <v>319000</v>
      </c>
      <c r="E31" s="60">
        <v>118</v>
      </c>
      <c r="F31" s="62">
        <v>427800</v>
      </c>
      <c r="G31" s="72">
        <v>7</v>
      </c>
      <c r="H31">
        <f t="shared" si="0"/>
        <v>0</v>
      </c>
    </row>
    <row r="32" spans="1:8">
      <c r="A32" s="1" t="s">
        <v>28</v>
      </c>
      <c r="B32" s="62">
        <v>315000</v>
      </c>
      <c r="C32" s="60">
        <v>67</v>
      </c>
      <c r="D32" s="62">
        <v>315000</v>
      </c>
      <c r="E32" s="60">
        <v>67</v>
      </c>
      <c r="F32" s="62"/>
      <c r="G32" s="72"/>
      <c r="H32">
        <f t="shared" si="0"/>
        <v>0</v>
      </c>
    </row>
    <row r="33" spans="1:8">
      <c r="A33" s="1" t="s">
        <v>30</v>
      </c>
      <c r="B33" s="62">
        <v>364933</v>
      </c>
      <c r="C33" s="60">
        <v>154</v>
      </c>
      <c r="D33" s="62">
        <v>364933</v>
      </c>
      <c r="E33" s="60">
        <v>154</v>
      </c>
      <c r="F33" s="62"/>
      <c r="G33" s="72"/>
      <c r="H33">
        <f t="shared" si="0"/>
        <v>0</v>
      </c>
    </row>
    <row r="34" spans="1:8">
      <c r="A34" s="1" t="s">
        <v>36</v>
      </c>
      <c r="B34" s="62">
        <v>326000</v>
      </c>
      <c r="C34" s="60">
        <v>111</v>
      </c>
      <c r="D34" s="62">
        <v>326000</v>
      </c>
      <c r="E34" s="60">
        <v>111</v>
      </c>
      <c r="F34" s="62"/>
      <c r="G34" s="72"/>
      <c r="H34">
        <f t="shared" si="0"/>
        <v>0</v>
      </c>
    </row>
    <row r="35" spans="1:8">
      <c r="A35" s="1" t="s">
        <v>45</v>
      </c>
      <c r="B35" s="62">
        <v>355000</v>
      </c>
      <c r="C35" s="60">
        <v>84</v>
      </c>
      <c r="D35" s="62">
        <v>355000</v>
      </c>
      <c r="E35" s="60">
        <v>83</v>
      </c>
      <c r="F35" s="62">
        <v>419933</v>
      </c>
      <c r="G35" s="72">
        <v>1</v>
      </c>
      <c r="H35">
        <f t="shared" si="0"/>
        <v>0</v>
      </c>
    </row>
    <row r="36" spans="1:8">
      <c r="A36" s="1" t="s">
        <v>47</v>
      </c>
      <c r="B36" s="62">
        <v>299933</v>
      </c>
      <c r="C36" s="60">
        <v>87</v>
      </c>
      <c r="D36" s="62">
        <v>295966</v>
      </c>
      <c r="E36" s="60">
        <v>86</v>
      </c>
      <c r="F36" s="62">
        <v>545000</v>
      </c>
      <c r="G36" s="72">
        <v>1</v>
      </c>
      <c r="H36">
        <f t="shared" si="0"/>
        <v>0</v>
      </c>
    </row>
    <row r="37" spans="1:8">
      <c r="A37" s="1" t="s">
        <v>48</v>
      </c>
      <c r="B37" s="62">
        <v>343500</v>
      </c>
      <c r="C37" s="60">
        <v>92</v>
      </c>
      <c r="D37" s="62">
        <v>341000</v>
      </c>
      <c r="E37" s="60">
        <v>90</v>
      </c>
      <c r="F37" s="62">
        <v>446466</v>
      </c>
      <c r="G37" s="72">
        <v>2</v>
      </c>
      <c r="H37">
        <f t="shared" si="0"/>
        <v>0</v>
      </c>
    </row>
    <row r="38" spans="1:8">
      <c r="A38" s="1" t="s">
        <v>50</v>
      </c>
      <c r="B38" s="62">
        <v>275000</v>
      </c>
      <c r="C38" s="60">
        <v>147</v>
      </c>
      <c r="D38" s="62">
        <v>273000</v>
      </c>
      <c r="E38" s="60">
        <v>145</v>
      </c>
      <c r="F38" s="62">
        <v>532500</v>
      </c>
      <c r="G38" s="72">
        <v>2</v>
      </c>
      <c r="H38">
        <f t="shared" si="0"/>
        <v>0</v>
      </c>
    </row>
    <row r="39" spans="1:8">
      <c r="A39" s="1" t="s">
        <v>52</v>
      </c>
      <c r="B39" s="62">
        <v>290000</v>
      </c>
      <c r="C39" s="60">
        <v>171</v>
      </c>
      <c r="D39" s="62">
        <v>292500</v>
      </c>
      <c r="E39" s="60">
        <v>164</v>
      </c>
      <c r="F39" s="62">
        <v>272533</v>
      </c>
      <c r="G39" s="72">
        <v>7</v>
      </c>
      <c r="H39">
        <f t="shared" si="0"/>
        <v>0</v>
      </c>
    </row>
    <row r="40" spans="1:8">
      <c r="A40" s="1" t="s">
        <v>55</v>
      </c>
      <c r="B40" s="62">
        <v>324000</v>
      </c>
      <c r="C40" s="60">
        <v>117</v>
      </c>
      <c r="D40" s="62">
        <v>324000</v>
      </c>
      <c r="E40" s="60">
        <v>117</v>
      </c>
      <c r="F40" s="62"/>
      <c r="G40" s="72"/>
      <c r="H40">
        <f t="shared" si="0"/>
        <v>0</v>
      </c>
    </row>
    <row r="41" spans="1:8">
      <c r="A41" s="54" t="s">
        <v>119</v>
      </c>
      <c r="B41" s="65">
        <f>(B24*C24+B25*C25+B26*C26+B27*C27+B28*C28+B29*C29+B30*C30+B31*C31+B32*C32+B33*C33+B34*C34+B35*C35+B36*C36+B37*C37+B38*C38+B39*C39+B40*C40)/C41</f>
        <v>336511.72057936026</v>
      </c>
      <c r="C41" s="66">
        <f>SUM(C24:C40)</f>
        <v>1657</v>
      </c>
      <c r="D41" s="65">
        <f>(D24*E24+D25*E25+D26*E26+D27*E27+D28*E28+D29*E29+D30*E30+D31*E31+D32*E32+D33*E33+D34*E34+D35*E35+D36*E36+D37*E37+D38*E38+D39*E39+D40*E40)/E41</f>
        <v>336533.79153893318</v>
      </c>
      <c r="E41" s="66">
        <f>SUM(E24:E40)</f>
        <v>1631</v>
      </c>
      <c r="F41" s="65">
        <f>(F24*G24+F25*G25+F26*G26+F27*G27+F28*G28+F29*G29+F30*G30+F31*G31+F32*G32+F33*G33+F34*G34+F35*G35+F36*G36+F37*G37+F38*G38+F39*G39+F40*G40)/G41</f>
        <v>384033.07692307694</v>
      </c>
      <c r="G41" s="67">
        <f>SUM(G24:G40)</f>
        <v>26</v>
      </c>
      <c r="H41">
        <f t="shared" si="0"/>
        <v>0</v>
      </c>
    </row>
    <row r="42" spans="1:8">
      <c r="A42" s="1" t="s">
        <v>24</v>
      </c>
      <c r="B42" s="62">
        <v>276933</v>
      </c>
      <c r="C42" s="60">
        <v>611</v>
      </c>
      <c r="D42" s="62">
        <v>275500</v>
      </c>
      <c r="E42" s="60">
        <v>606</v>
      </c>
      <c r="F42" s="62">
        <v>482200</v>
      </c>
      <c r="G42" s="72">
        <v>5</v>
      </c>
      <c r="H42">
        <f t="shared" si="0"/>
        <v>0</v>
      </c>
    </row>
    <row r="43" spans="1:8">
      <c r="A43" s="1" t="s">
        <v>33</v>
      </c>
      <c r="B43" s="62">
        <v>305000</v>
      </c>
      <c r="C43" s="60">
        <v>371</v>
      </c>
      <c r="D43" s="62">
        <v>305000</v>
      </c>
      <c r="E43" s="60">
        <v>371</v>
      </c>
      <c r="F43" s="62"/>
      <c r="G43" s="72"/>
      <c r="H43">
        <f t="shared" si="0"/>
        <v>0</v>
      </c>
    </row>
    <row r="44" spans="1:8">
      <c r="A44" s="1" t="s">
        <v>37</v>
      </c>
      <c r="B44" s="62">
        <v>340000</v>
      </c>
      <c r="C44" s="60">
        <v>102</v>
      </c>
      <c r="D44" s="62">
        <v>340000</v>
      </c>
      <c r="E44" s="60">
        <v>102</v>
      </c>
      <c r="F44" s="62"/>
      <c r="G44" s="72"/>
      <c r="H44">
        <f t="shared" si="0"/>
        <v>0</v>
      </c>
    </row>
    <row r="45" spans="1:8">
      <c r="A45" s="1" t="s">
        <v>38</v>
      </c>
      <c r="B45" s="62">
        <v>300000</v>
      </c>
      <c r="C45" s="60">
        <v>439</v>
      </c>
      <c r="D45" s="62">
        <v>300000</v>
      </c>
      <c r="E45" s="60">
        <v>436</v>
      </c>
      <c r="F45" s="62">
        <v>499933</v>
      </c>
      <c r="G45" s="72">
        <v>3</v>
      </c>
      <c r="H45">
        <f t="shared" si="0"/>
        <v>0</v>
      </c>
    </row>
    <row r="46" spans="1:8">
      <c r="A46" s="1" t="s">
        <v>39</v>
      </c>
      <c r="B46" s="62">
        <v>266000</v>
      </c>
      <c r="C46" s="60">
        <v>507</v>
      </c>
      <c r="D46" s="62">
        <v>266000</v>
      </c>
      <c r="E46" s="60">
        <v>505</v>
      </c>
      <c r="F46" s="62">
        <v>460966</v>
      </c>
      <c r="G46" s="72">
        <v>2</v>
      </c>
      <c r="H46">
        <f t="shared" si="0"/>
        <v>0</v>
      </c>
    </row>
    <row r="47" spans="1:8">
      <c r="A47" s="1" t="s">
        <v>40</v>
      </c>
      <c r="B47" s="62">
        <v>280000</v>
      </c>
      <c r="C47" s="60">
        <v>1401</v>
      </c>
      <c r="D47" s="62">
        <v>280000</v>
      </c>
      <c r="E47" s="60">
        <v>1398</v>
      </c>
      <c r="F47" s="62">
        <v>420000</v>
      </c>
      <c r="G47" s="72">
        <v>3</v>
      </c>
      <c r="H47">
        <f t="shared" si="0"/>
        <v>0</v>
      </c>
    </row>
    <row r="48" spans="1:8">
      <c r="A48" s="1" t="s">
        <v>49</v>
      </c>
      <c r="B48" s="62">
        <v>415000</v>
      </c>
      <c r="C48" s="60">
        <v>186</v>
      </c>
      <c r="D48" s="62">
        <v>405500</v>
      </c>
      <c r="E48" s="60">
        <v>174</v>
      </c>
      <c r="F48" s="62">
        <v>508466</v>
      </c>
      <c r="G48" s="72">
        <v>12</v>
      </c>
      <c r="H48">
        <f t="shared" si="0"/>
        <v>0</v>
      </c>
    </row>
    <row r="49" spans="1:8">
      <c r="A49" s="1" t="s">
        <v>54</v>
      </c>
      <c r="B49" s="62">
        <v>359933</v>
      </c>
      <c r="C49" s="60">
        <v>529</v>
      </c>
      <c r="D49" s="62">
        <v>355000</v>
      </c>
      <c r="E49" s="60">
        <v>514</v>
      </c>
      <c r="F49" s="62">
        <v>475000</v>
      </c>
      <c r="G49" s="72">
        <v>15</v>
      </c>
      <c r="H49">
        <f t="shared" si="0"/>
        <v>0</v>
      </c>
    </row>
    <row r="50" spans="1:8">
      <c r="A50" s="1" t="s">
        <v>59</v>
      </c>
      <c r="B50" s="62">
        <v>461000</v>
      </c>
      <c r="C50" s="60">
        <v>249</v>
      </c>
      <c r="D50" s="62">
        <v>455000</v>
      </c>
      <c r="E50" s="60">
        <v>246</v>
      </c>
      <c r="F50" s="62">
        <v>729000</v>
      </c>
      <c r="G50" s="72">
        <v>3</v>
      </c>
      <c r="H50">
        <f t="shared" si="0"/>
        <v>0</v>
      </c>
    </row>
    <row r="51" spans="1:8">
      <c r="A51" s="54" t="s">
        <v>120</v>
      </c>
      <c r="B51" s="65">
        <f>(B42*C42+B43*C43+B44*C44+B45*C45+B46*C46+B47*C47+B48*C48+B49*C49+B50*C50)/C51</f>
        <v>309048.15017064847</v>
      </c>
      <c r="C51" s="66">
        <f>SUM(C42:C50)</f>
        <v>4395</v>
      </c>
      <c r="D51" s="65">
        <f>(D42*E42+D43*E43+D44*E44+D45*E45+D46*E46+D47*E47+D48*E48+D49*E49+D50*E50)/E51</f>
        <v>307057.67463235295</v>
      </c>
      <c r="E51" s="66">
        <f>SUM(E42:E50)</f>
        <v>4352</v>
      </c>
      <c r="F51" s="65">
        <f>(F42*G42+F43*G43+F44*G44+F45*G45+F46*G46+F47*G47+F48*G48+F49*G49+F50*G50)/G51</f>
        <v>500147.04651162791</v>
      </c>
      <c r="G51" s="67">
        <f>SUM(G42:G50)</f>
        <v>43</v>
      </c>
      <c r="H51">
        <f t="shared" si="0"/>
        <v>0</v>
      </c>
    </row>
    <row r="52" spans="1:8">
      <c r="A52" s="232" t="s">
        <v>121</v>
      </c>
      <c r="B52" s="65">
        <f>(B51*C51+B41*C41+B23*C23)/C52</f>
        <v>340671.04350591527</v>
      </c>
      <c r="C52" s="233">
        <f>SUM(C51,C41,C23)</f>
        <v>7861</v>
      </c>
      <c r="D52" s="65">
        <f>(D51*E51+D41*E41+D23*E23)/E52</f>
        <v>344835.47236503859</v>
      </c>
      <c r="E52" s="233">
        <f>SUM(E51,E41,E23)</f>
        <v>7780</v>
      </c>
      <c r="F52" s="65">
        <f>(F51*G51+F41*G41+F23*G23)/G52</f>
        <v>497236.7901234568</v>
      </c>
      <c r="G52" s="233">
        <f>SUM(G51,G41,G23)</f>
        <v>81</v>
      </c>
      <c r="H52">
        <f t="shared" si="0"/>
        <v>0</v>
      </c>
    </row>
    <row r="53" spans="1:8">
      <c r="A53" s="143" t="s">
        <v>122</v>
      </c>
      <c r="B53" s="144">
        <v>282000</v>
      </c>
      <c r="C53" s="147">
        <v>6385</v>
      </c>
      <c r="D53" s="144">
        <v>280000</v>
      </c>
      <c r="E53" s="147">
        <v>6336</v>
      </c>
      <c r="F53" s="144">
        <v>420000</v>
      </c>
      <c r="G53" s="146">
        <v>49</v>
      </c>
      <c r="H53">
        <f t="shared" si="0"/>
        <v>0</v>
      </c>
    </row>
    <row r="54" spans="1:8">
      <c r="A54" s="143" t="s">
        <v>123</v>
      </c>
      <c r="B54" s="144">
        <v>349000</v>
      </c>
      <c r="C54" s="147">
        <v>5294</v>
      </c>
      <c r="D54" s="144">
        <v>347000</v>
      </c>
      <c r="E54" s="147">
        <v>5230</v>
      </c>
      <c r="F54" s="144">
        <v>481100</v>
      </c>
      <c r="G54" s="146">
        <v>64</v>
      </c>
      <c r="H54">
        <f t="shared" si="0"/>
        <v>0</v>
      </c>
    </row>
    <row r="55" spans="1:8">
      <c r="A55" s="143" t="s">
        <v>124</v>
      </c>
      <c r="B55" s="144">
        <v>270000</v>
      </c>
      <c r="C55" s="147">
        <v>22476</v>
      </c>
      <c r="D55" s="144">
        <v>269933</v>
      </c>
      <c r="E55" s="147">
        <v>22293</v>
      </c>
      <c r="F55" s="144">
        <v>410000</v>
      </c>
      <c r="G55" s="146">
        <v>183</v>
      </c>
      <c r="H55">
        <f t="shared" si="0"/>
        <v>0</v>
      </c>
    </row>
  </sheetData>
  <mergeCells count="3">
    <mergeCell ref="B5:C5"/>
    <mergeCell ref="D5:E5"/>
    <mergeCell ref="F5:G5"/>
  </mergeCells>
  <printOptions gridLines="1"/>
  <pageMargins left="0.7" right="0.7" top="0.75" bottom="0.75" header="0.3" footer="0.3"/>
  <pageSetup scale="91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57"/>
  <sheetViews>
    <sheetView zoomScale="150" zoomScaleNormal="150" zoomScalePageLayoutView="150" workbookViewId="0">
      <pane ySplit="6" topLeftCell="A36" activePane="bottomLeft" state="frozenSplit"/>
      <selection activeCell="B3" sqref="B3"/>
      <selection pane="bottomLeft" activeCell="B3" sqref="B3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s="64" t="s">
        <v>313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A3" s="64"/>
      <c r="B3" s="62"/>
      <c r="C3" s="60"/>
      <c r="D3" s="62"/>
      <c r="E3" s="60"/>
      <c r="F3" s="62"/>
      <c r="G3" s="60"/>
    </row>
    <row r="4" spans="1:7">
      <c r="B4" s="62"/>
      <c r="C4" s="60"/>
      <c r="D4" s="62"/>
      <c r="E4" s="60"/>
      <c r="F4" s="62"/>
      <c r="G4" s="60"/>
    </row>
    <row r="5" spans="1:7">
      <c r="A5" s="380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7" ht="42">
      <c r="A6" s="381" t="s">
        <v>114</v>
      </c>
      <c r="B6" s="61" t="s">
        <v>115</v>
      </c>
      <c r="C6" s="63" t="s">
        <v>116</v>
      </c>
      <c r="D6" s="61" t="s">
        <v>115</v>
      </c>
      <c r="E6" s="63" t="s">
        <v>116</v>
      </c>
      <c r="F6" s="61" t="s">
        <v>115</v>
      </c>
      <c r="G6" s="63" t="s">
        <v>116</v>
      </c>
    </row>
    <row r="7" spans="1:7">
      <c r="A7" s="384" t="s">
        <v>25</v>
      </c>
      <c r="B7" s="629">
        <v>393000</v>
      </c>
      <c r="C7" s="630">
        <v>30</v>
      </c>
      <c r="D7" s="629">
        <v>387000</v>
      </c>
      <c r="E7" s="630">
        <v>29</v>
      </c>
      <c r="F7" s="629">
        <v>465000</v>
      </c>
      <c r="G7" s="630">
        <v>1</v>
      </c>
    </row>
    <row r="8" spans="1:7">
      <c r="A8" s="384" t="s">
        <v>27</v>
      </c>
      <c r="B8" s="629">
        <v>339000</v>
      </c>
      <c r="C8" s="630">
        <v>252</v>
      </c>
      <c r="D8" s="629">
        <v>325000</v>
      </c>
      <c r="E8" s="630">
        <v>235</v>
      </c>
      <c r="F8" s="629">
        <v>422000</v>
      </c>
      <c r="G8" s="630">
        <v>17</v>
      </c>
    </row>
    <row r="9" spans="1:7">
      <c r="A9" s="384" t="s">
        <v>29</v>
      </c>
      <c r="B9" s="629">
        <v>475000</v>
      </c>
      <c r="C9" s="630">
        <v>81</v>
      </c>
      <c r="D9" s="629">
        <v>400000</v>
      </c>
      <c r="E9" s="630">
        <v>69</v>
      </c>
      <c r="F9" s="629">
        <v>591766</v>
      </c>
      <c r="G9" s="630">
        <v>12</v>
      </c>
    </row>
    <row r="10" spans="1:7">
      <c r="A10" s="384" t="s">
        <v>31</v>
      </c>
      <c r="B10" s="629">
        <v>341500</v>
      </c>
      <c r="C10" s="630">
        <v>368</v>
      </c>
      <c r="D10" s="629">
        <v>335000</v>
      </c>
      <c r="E10" s="630">
        <v>337</v>
      </c>
      <c r="F10" s="629">
        <v>385000</v>
      </c>
      <c r="G10" s="630">
        <v>31</v>
      </c>
    </row>
    <row r="11" spans="1:7">
      <c r="A11" s="384" t="s">
        <v>32</v>
      </c>
      <c r="B11" s="629">
        <v>555000</v>
      </c>
      <c r="C11" s="630">
        <v>31</v>
      </c>
      <c r="D11" s="629">
        <v>540700</v>
      </c>
      <c r="E11" s="630">
        <v>30</v>
      </c>
      <c r="F11" s="629">
        <v>1145000</v>
      </c>
      <c r="G11" s="630">
        <v>1</v>
      </c>
    </row>
    <row r="12" spans="1:7">
      <c r="A12" s="384" t="s">
        <v>35</v>
      </c>
      <c r="B12" s="629">
        <v>382000</v>
      </c>
      <c r="C12" s="630">
        <v>21</v>
      </c>
      <c r="D12" s="629">
        <v>382000</v>
      </c>
      <c r="E12" s="630">
        <v>21</v>
      </c>
      <c r="F12" s="629" t="s">
        <v>117</v>
      </c>
      <c r="G12" s="630">
        <v>0</v>
      </c>
    </row>
    <row r="13" spans="1:7">
      <c r="A13" s="384" t="s">
        <v>41</v>
      </c>
      <c r="B13" s="629">
        <v>765000</v>
      </c>
      <c r="C13" s="630">
        <v>16</v>
      </c>
      <c r="D13" s="629">
        <v>730000</v>
      </c>
      <c r="E13" s="630">
        <v>15</v>
      </c>
      <c r="F13" s="629">
        <v>1100000</v>
      </c>
      <c r="G13" s="630">
        <v>1</v>
      </c>
    </row>
    <row r="14" spans="1:7">
      <c r="A14" s="384" t="s">
        <v>42</v>
      </c>
      <c r="B14" s="629">
        <v>406000</v>
      </c>
      <c r="C14" s="630">
        <v>18</v>
      </c>
      <c r="D14" s="629">
        <v>406000</v>
      </c>
      <c r="E14" s="630">
        <v>18</v>
      </c>
      <c r="F14" s="629" t="s">
        <v>117</v>
      </c>
      <c r="G14" s="630">
        <v>0</v>
      </c>
    </row>
    <row r="15" spans="1:7">
      <c r="A15" s="384" t="s">
        <v>43</v>
      </c>
      <c r="B15" s="629">
        <v>613766</v>
      </c>
      <c r="C15" s="630">
        <v>4</v>
      </c>
      <c r="D15" s="629">
        <v>613766</v>
      </c>
      <c r="E15" s="630">
        <v>4</v>
      </c>
      <c r="F15" s="629" t="s">
        <v>117</v>
      </c>
      <c r="G15" s="630">
        <v>0</v>
      </c>
    </row>
    <row r="16" spans="1:7">
      <c r="A16" s="384" t="s">
        <v>44</v>
      </c>
      <c r="B16" s="629">
        <v>288933</v>
      </c>
      <c r="C16" s="630">
        <v>155</v>
      </c>
      <c r="D16" s="629">
        <v>283533</v>
      </c>
      <c r="E16" s="630">
        <v>146</v>
      </c>
      <c r="F16" s="629">
        <v>505200</v>
      </c>
      <c r="G16" s="630">
        <v>9</v>
      </c>
    </row>
    <row r="17" spans="1:7">
      <c r="A17" s="384" t="s">
        <v>46</v>
      </c>
      <c r="B17" s="629">
        <v>584000</v>
      </c>
      <c r="C17" s="630">
        <v>68</v>
      </c>
      <c r="D17" s="629">
        <v>584000</v>
      </c>
      <c r="E17" s="630">
        <v>66</v>
      </c>
      <c r="F17" s="629">
        <v>655000</v>
      </c>
      <c r="G17" s="630">
        <v>2</v>
      </c>
    </row>
    <row r="18" spans="1:7">
      <c r="A18" s="384" t="s">
        <v>51</v>
      </c>
      <c r="B18" s="629">
        <v>449500</v>
      </c>
      <c r="C18" s="630">
        <v>338</v>
      </c>
      <c r="D18" s="629">
        <v>439000</v>
      </c>
      <c r="E18" s="630">
        <v>327</v>
      </c>
      <c r="F18" s="629">
        <v>785000</v>
      </c>
      <c r="G18" s="630">
        <v>11</v>
      </c>
    </row>
    <row r="19" spans="1:7">
      <c r="A19" s="384" t="s">
        <v>53</v>
      </c>
      <c r="B19" s="629">
        <v>650466</v>
      </c>
      <c r="C19" s="630">
        <v>82</v>
      </c>
      <c r="D19" s="629">
        <v>650466</v>
      </c>
      <c r="E19" s="630">
        <v>82</v>
      </c>
      <c r="F19" s="629" t="s">
        <v>117</v>
      </c>
      <c r="G19" s="630">
        <v>0</v>
      </c>
    </row>
    <row r="20" spans="1:7">
      <c r="A20" s="384" t="s">
        <v>56</v>
      </c>
      <c r="B20" s="629">
        <v>336500</v>
      </c>
      <c r="C20" s="630">
        <v>94</v>
      </c>
      <c r="D20" s="629">
        <v>333000</v>
      </c>
      <c r="E20" s="630">
        <v>90</v>
      </c>
      <c r="F20" s="629">
        <v>356000</v>
      </c>
      <c r="G20" s="630">
        <v>4</v>
      </c>
    </row>
    <row r="21" spans="1:7">
      <c r="A21" s="384" t="s">
        <v>57</v>
      </c>
      <c r="B21" s="629">
        <v>468900</v>
      </c>
      <c r="C21" s="630">
        <v>11</v>
      </c>
      <c r="D21" s="629">
        <v>468900</v>
      </c>
      <c r="E21" s="630">
        <v>11</v>
      </c>
      <c r="F21" s="629" t="s">
        <v>117</v>
      </c>
      <c r="G21" s="630">
        <v>0</v>
      </c>
    </row>
    <row r="22" spans="1:7">
      <c r="A22" s="384" t="s">
        <v>58</v>
      </c>
      <c r="B22" s="629">
        <v>386533</v>
      </c>
      <c r="C22" s="630">
        <v>171</v>
      </c>
      <c r="D22" s="629">
        <v>384933</v>
      </c>
      <c r="E22" s="630">
        <v>165</v>
      </c>
      <c r="F22" s="629">
        <v>525000</v>
      </c>
      <c r="G22" s="630">
        <v>6</v>
      </c>
    </row>
    <row r="23" spans="1:7">
      <c r="A23" s="54" t="s">
        <v>118</v>
      </c>
      <c r="B23" s="631">
        <f>(B7*C7+B8*C8+B9*C9+B10*C10+B11*C11+B12*C12+B13*C13+B14*C14+B15*C15+B16*C16+B17*C17+B18*C18+B19*C19+B20*C20+B21*C21+B22*C22)/C23</f>
        <v>403015.47931034485</v>
      </c>
      <c r="C23" s="135">
        <f>SUM(C7:C22)</f>
        <v>1740</v>
      </c>
      <c r="D23" s="631">
        <f>(D7*E7+D8*E8+D9*E9+D10*E10+D11*E11+D12*E12+D13*E13+D14*E14+D15*E15+D16*E16+D17*E17+D18*E18+D19*E19+D20*E20+D21*E21+D22*E22)/E23</f>
        <v>394238.26079027355</v>
      </c>
      <c r="E23" s="135">
        <f>SUM(E7:E22)</f>
        <v>1645</v>
      </c>
      <c r="F23" s="633">
        <f>(F7*G7+F8*G8+F9*G9+F10*G10+F11*G11+F13*G13+F16*G16+F17*G17+F18*G18+F20*G20+F22*G22)/G23</f>
        <v>505115.7052631579</v>
      </c>
      <c r="G23" s="135">
        <f>SUM(G7:G22)</f>
        <v>95</v>
      </c>
    </row>
    <row r="24" spans="1:7">
      <c r="A24" s="384" t="s">
        <v>16</v>
      </c>
      <c r="B24" s="629">
        <v>361600</v>
      </c>
      <c r="C24" s="630">
        <v>129</v>
      </c>
      <c r="D24" s="629">
        <v>360000</v>
      </c>
      <c r="E24" s="630">
        <v>127</v>
      </c>
      <c r="F24" s="629">
        <v>572966</v>
      </c>
      <c r="G24" s="630">
        <v>2</v>
      </c>
    </row>
    <row r="25" spans="1:7">
      <c r="A25" s="384" t="s">
        <v>18</v>
      </c>
      <c r="B25" s="629">
        <v>365000</v>
      </c>
      <c r="C25" s="630">
        <v>74</v>
      </c>
      <c r="D25" s="629">
        <v>349933</v>
      </c>
      <c r="E25" s="630">
        <v>63</v>
      </c>
      <c r="F25" s="629">
        <v>498000</v>
      </c>
      <c r="G25" s="630">
        <v>11</v>
      </c>
    </row>
    <row r="26" spans="1:7">
      <c r="A26" s="384" t="s">
        <v>19</v>
      </c>
      <c r="B26" s="629">
        <v>378866</v>
      </c>
      <c r="C26" s="630">
        <v>70</v>
      </c>
      <c r="D26" s="629">
        <v>376500</v>
      </c>
      <c r="E26" s="630">
        <v>67</v>
      </c>
      <c r="F26" s="629">
        <v>524933</v>
      </c>
      <c r="G26" s="630">
        <v>3</v>
      </c>
    </row>
    <row r="27" spans="1:7">
      <c r="A27" s="384" t="s">
        <v>20</v>
      </c>
      <c r="B27" s="629">
        <v>312000</v>
      </c>
      <c r="C27" s="630">
        <v>39</v>
      </c>
      <c r="D27" s="629">
        <v>312000</v>
      </c>
      <c r="E27" s="630">
        <v>39</v>
      </c>
      <c r="F27" s="629" t="s">
        <v>117</v>
      </c>
      <c r="G27" s="630">
        <v>0</v>
      </c>
    </row>
    <row r="28" spans="1:7">
      <c r="A28" s="384" t="s">
        <v>21</v>
      </c>
      <c r="B28" s="629">
        <v>350000</v>
      </c>
      <c r="C28" s="630">
        <v>63</v>
      </c>
      <c r="D28" s="629">
        <v>347266</v>
      </c>
      <c r="E28" s="630">
        <v>56</v>
      </c>
      <c r="F28" s="629">
        <v>355000</v>
      </c>
      <c r="G28" s="630">
        <v>7</v>
      </c>
    </row>
    <row r="29" spans="1:7">
      <c r="A29" s="384" t="s">
        <v>22</v>
      </c>
      <c r="B29" s="629">
        <v>307000</v>
      </c>
      <c r="C29" s="630">
        <v>55</v>
      </c>
      <c r="D29" s="629">
        <v>306975</v>
      </c>
      <c r="E29" s="630">
        <v>52</v>
      </c>
      <c r="F29" s="629">
        <v>386000</v>
      </c>
      <c r="G29" s="630">
        <v>3</v>
      </c>
    </row>
    <row r="30" spans="1:7">
      <c r="A30" s="384" t="s">
        <v>23</v>
      </c>
      <c r="B30" s="629">
        <v>329000</v>
      </c>
      <c r="C30" s="630">
        <v>69</v>
      </c>
      <c r="D30" s="629">
        <v>328533</v>
      </c>
      <c r="E30" s="630">
        <v>67</v>
      </c>
      <c r="F30" s="629">
        <v>405000</v>
      </c>
      <c r="G30" s="630">
        <v>2</v>
      </c>
    </row>
    <row r="31" spans="1:7">
      <c r="A31" s="384" t="s">
        <v>26</v>
      </c>
      <c r="B31" s="629">
        <v>302500</v>
      </c>
      <c r="C31" s="630">
        <v>114</v>
      </c>
      <c r="D31" s="629">
        <v>299000</v>
      </c>
      <c r="E31" s="630">
        <v>105</v>
      </c>
      <c r="F31" s="629">
        <v>365000</v>
      </c>
      <c r="G31" s="630">
        <v>9</v>
      </c>
    </row>
    <row r="32" spans="1:7">
      <c r="A32" s="384" t="s">
        <v>28</v>
      </c>
      <c r="B32" s="629">
        <v>279000</v>
      </c>
      <c r="C32" s="630">
        <v>81</v>
      </c>
      <c r="D32" s="629">
        <v>271466</v>
      </c>
      <c r="E32" s="630">
        <v>74</v>
      </c>
      <c r="F32" s="629">
        <v>311000</v>
      </c>
      <c r="G32" s="630">
        <v>7</v>
      </c>
    </row>
    <row r="33" spans="1:7">
      <c r="A33" s="384" t="s">
        <v>30</v>
      </c>
      <c r="B33" s="629">
        <v>365533</v>
      </c>
      <c r="C33" s="630">
        <v>163</v>
      </c>
      <c r="D33" s="629">
        <v>365266</v>
      </c>
      <c r="E33" s="630">
        <v>162</v>
      </c>
      <c r="F33" s="629">
        <v>382000</v>
      </c>
      <c r="G33" s="630">
        <v>1</v>
      </c>
    </row>
    <row r="34" spans="1:7">
      <c r="A34" s="384" t="s">
        <v>36</v>
      </c>
      <c r="B34" s="629">
        <v>305533</v>
      </c>
      <c r="C34" s="630">
        <v>83</v>
      </c>
      <c r="D34" s="629">
        <v>300000</v>
      </c>
      <c r="E34" s="630">
        <v>75</v>
      </c>
      <c r="F34" s="629">
        <v>351966</v>
      </c>
      <c r="G34" s="630">
        <v>8</v>
      </c>
    </row>
    <row r="35" spans="1:7">
      <c r="A35" s="384" t="s">
        <v>45</v>
      </c>
      <c r="B35" s="629">
        <v>341500</v>
      </c>
      <c r="C35" s="630">
        <v>84</v>
      </c>
      <c r="D35" s="629">
        <v>341500</v>
      </c>
      <c r="E35" s="630">
        <v>77</v>
      </c>
      <c r="F35" s="629">
        <v>363000</v>
      </c>
      <c r="G35" s="630">
        <v>7</v>
      </c>
    </row>
    <row r="36" spans="1:7">
      <c r="A36" s="384" t="s">
        <v>47</v>
      </c>
      <c r="B36" s="629">
        <v>246733</v>
      </c>
      <c r="C36" s="630">
        <v>72</v>
      </c>
      <c r="D36" s="629">
        <v>246733</v>
      </c>
      <c r="E36" s="630">
        <v>72</v>
      </c>
      <c r="F36" s="629" t="s">
        <v>117</v>
      </c>
      <c r="G36" s="630">
        <v>0</v>
      </c>
    </row>
    <row r="37" spans="1:7">
      <c r="A37" s="384" t="s">
        <v>48</v>
      </c>
      <c r="B37" s="629">
        <v>299774</v>
      </c>
      <c r="C37" s="630">
        <v>76</v>
      </c>
      <c r="D37" s="629">
        <v>299308</v>
      </c>
      <c r="E37" s="630">
        <v>72</v>
      </c>
      <c r="F37" s="629">
        <v>368000</v>
      </c>
      <c r="G37" s="630">
        <v>4</v>
      </c>
    </row>
    <row r="38" spans="1:7">
      <c r="A38" s="384" t="s">
        <v>50</v>
      </c>
      <c r="B38" s="629">
        <v>245000</v>
      </c>
      <c r="C38" s="630">
        <v>137</v>
      </c>
      <c r="D38" s="629">
        <v>237500</v>
      </c>
      <c r="E38" s="630">
        <v>134</v>
      </c>
      <c r="F38" s="629">
        <v>499933</v>
      </c>
      <c r="G38" s="630">
        <v>3</v>
      </c>
    </row>
    <row r="39" spans="1:7">
      <c r="A39" s="384" t="s">
        <v>52</v>
      </c>
      <c r="B39" s="629">
        <v>269000</v>
      </c>
      <c r="C39" s="630">
        <v>159</v>
      </c>
      <c r="D39" s="629">
        <v>270000</v>
      </c>
      <c r="E39" s="630">
        <v>153</v>
      </c>
      <c r="F39" s="629">
        <v>264500</v>
      </c>
      <c r="G39" s="630">
        <v>6</v>
      </c>
    </row>
    <row r="40" spans="1:7">
      <c r="A40" s="384" t="s">
        <v>55</v>
      </c>
      <c r="B40" s="629">
        <v>315000</v>
      </c>
      <c r="C40" s="630">
        <v>111</v>
      </c>
      <c r="D40" s="629">
        <v>312000</v>
      </c>
      <c r="E40" s="630">
        <v>105</v>
      </c>
      <c r="F40" s="629">
        <v>422133</v>
      </c>
      <c r="G40" s="630">
        <v>6</v>
      </c>
    </row>
    <row r="41" spans="1:7">
      <c r="A41" s="54" t="s">
        <v>119</v>
      </c>
      <c r="B41" s="631">
        <f>(B24*C24+B25*C25+B26*C26+B27*C27+B28*C28+B29*C29+B30*C30+B31*C31+B32*C32+B33*C33+B34*C34+B35*C35+B36*C36+B37*C37+B38*C38+B39*C39+B40*C40)/C41</f>
        <v>314465.31855604815</v>
      </c>
      <c r="C41" s="632">
        <f>SUM(C24:C40)</f>
        <v>1579</v>
      </c>
      <c r="D41" s="631">
        <f>(D24*E24+D25*E25+D26*E26+D27*E27+D28*E28+D29*E29+D30*E30+D31*E31+D32*E32+D33*E33+D34*E34+D35*E35+D36*E36+D37*E37+D38*E38+D39*E39+D40*E40)/E41</f>
        <v>311495.076</v>
      </c>
      <c r="E41" s="632">
        <f>SUM(E24:E40)</f>
        <v>1500</v>
      </c>
      <c r="F41" s="633">
        <f>(F24*G24+F25*G25+F26*G26+F28*G28+F29*G29+F30*G30+F31*G31+F32*G32+F33*G33+F34*G34+F35*G35+F37*G37+F38*G38+F39*G39+F40*G40)/G41</f>
        <v>391696.91139240505</v>
      </c>
      <c r="G41" s="632">
        <f>SUM(G24:G40)</f>
        <v>79</v>
      </c>
    </row>
    <row r="42" spans="1:7">
      <c r="A42" s="384" t="s">
        <v>24</v>
      </c>
      <c r="B42" s="629">
        <v>260000</v>
      </c>
      <c r="C42" s="630">
        <v>577</v>
      </c>
      <c r="D42" s="629">
        <v>259966</v>
      </c>
      <c r="E42" s="630">
        <v>568</v>
      </c>
      <c r="F42" s="629">
        <v>430000</v>
      </c>
      <c r="G42" s="630">
        <v>9</v>
      </c>
    </row>
    <row r="43" spans="1:7">
      <c r="A43" s="384" t="s">
        <v>33</v>
      </c>
      <c r="B43" s="629">
        <v>289000</v>
      </c>
      <c r="C43" s="630">
        <v>397</v>
      </c>
      <c r="D43" s="629">
        <v>285000</v>
      </c>
      <c r="E43" s="630">
        <v>383</v>
      </c>
      <c r="F43" s="629">
        <v>364966</v>
      </c>
      <c r="G43" s="630">
        <v>14</v>
      </c>
    </row>
    <row r="44" spans="1:7">
      <c r="A44" s="384" t="s">
        <v>37</v>
      </c>
      <c r="B44" s="629">
        <v>315000</v>
      </c>
      <c r="C44" s="630">
        <v>104</v>
      </c>
      <c r="D44" s="629">
        <v>315000</v>
      </c>
      <c r="E44" s="630">
        <v>101</v>
      </c>
      <c r="F44" s="629">
        <v>450000</v>
      </c>
      <c r="G44" s="630">
        <v>3</v>
      </c>
    </row>
    <row r="45" spans="1:7">
      <c r="A45" s="384" t="s">
        <v>38</v>
      </c>
      <c r="B45" s="629">
        <v>319466</v>
      </c>
      <c r="C45" s="630">
        <v>418</v>
      </c>
      <c r="D45" s="629">
        <v>315000</v>
      </c>
      <c r="E45" s="630">
        <v>397</v>
      </c>
      <c r="F45" s="629">
        <v>405000</v>
      </c>
      <c r="G45" s="630">
        <v>21</v>
      </c>
    </row>
    <row r="46" spans="1:7">
      <c r="A46" s="384" t="s">
        <v>39</v>
      </c>
      <c r="B46" s="629">
        <v>261000</v>
      </c>
      <c r="C46" s="630">
        <v>551</v>
      </c>
      <c r="D46" s="629">
        <v>260333</v>
      </c>
      <c r="E46" s="630">
        <v>547</v>
      </c>
      <c r="F46" s="629">
        <v>382466</v>
      </c>
      <c r="G46" s="630">
        <v>4</v>
      </c>
    </row>
    <row r="47" spans="1:7">
      <c r="A47" s="384" t="s">
        <v>40</v>
      </c>
      <c r="B47" s="629">
        <v>262000</v>
      </c>
      <c r="C47" s="630">
        <v>1338</v>
      </c>
      <c r="D47" s="629">
        <v>260000</v>
      </c>
      <c r="E47" s="630">
        <v>1302</v>
      </c>
      <c r="F47" s="629">
        <v>285000</v>
      </c>
      <c r="G47" s="630">
        <v>36</v>
      </c>
    </row>
    <row r="48" spans="1:7">
      <c r="A48" s="384" t="s">
        <v>49</v>
      </c>
      <c r="B48" s="629">
        <v>365000</v>
      </c>
      <c r="C48" s="630">
        <v>186</v>
      </c>
      <c r="D48" s="629">
        <v>355000</v>
      </c>
      <c r="E48" s="630">
        <v>170</v>
      </c>
      <c r="F48" s="629">
        <v>418200</v>
      </c>
      <c r="G48" s="630">
        <v>16</v>
      </c>
    </row>
    <row r="49" spans="1:7">
      <c r="A49" s="384" t="s">
        <v>54</v>
      </c>
      <c r="B49" s="629">
        <v>330000</v>
      </c>
      <c r="C49" s="630">
        <v>435</v>
      </c>
      <c r="D49" s="629">
        <v>325100</v>
      </c>
      <c r="E49" s="630">
        <v>418</v>
      </c>
      <c r="F49" s="629">
        <v>470000</v>
      </c>
      <c r="G49" s="630">
        <v>17</v>
      </c>
    </row>
    <row r="50" spans="1:7">
      <c r="A50" s="384" t="s">
        <v>59</v>
      </c>
      <c r="B50" s="629">
        <v>440000</v>
      </c>
      <c r="C50" s="630">
        <v>256</v>
      </c>
      <c r="D50" s="629">
        <v>429000</v>
      </c>
      <c r="E50" s="630">
        <v>239</v>
      </c>
      <c r="F50" s="629">
        <v>647000</v>
      </c>
      <c r="G50" s="630">
        <v>17</v>
      </c>
    </row>
    <row r="51" spans="1:7">
      <c r="A51" s="54" t="s">
        <v>120</v>
      </c>
      <c r="B51" s="65">
        <f>(B42*C42+B43*C43+B44*C44+B45*C45+B46*C46+B47*C47+B48*C48+B49*C49+B50*C50)/C51</f>
        <v>293171.46597841388</v>
      </c>
      <c r="C51" s="66">
        <f>SUM(C42:C50)</f>
        <v>4262</v>
      </c>
      <c r="D51" s="65">
        <f>(D42*E42+D43*E43+D44*E44+D45*E45+D46*E46+D47*E47+D48*E48+D49*E49+D50*E50)/E51</f>
        <v>289304.39733333333</v>
      </c>
      <c r="E51" s="66">
        <f>SUM(E42:E50)</f>
        <v>4125</v>
      </c>
      <c r="F51" s="65">
        <f>(F42*G42+F43*G43+F44*G44+F45*G45+F46*G46+F47*G47+F48*G48+F49*G49+F50*G50)/G51</f>
        <v>410982.39416058396</v>
      </c>
      <c r="G51" s="67">
        <f>SUM(G42:G50)</f>
        <v>137</v>
      </c>
    </row>
    <row r="52" spans="1:7">
      <c r="A52" s="232" t="s">
        <v>121</v>
      </c>
      <c r="B52" s="65">
        <f>(B51*C51+B41*C41+B23*C23)/C52</f>
        <v>322818.15855428041</v>
      </c>
      <c r="C52" s="233">
        <f>SUM(C51,C41,C23)</f>
        <v>7581</v>
      </c>
      <c r="D52" s="65">
        <f>(D51*E51+D41*E41+D23*E23)/E52</f>
        <v>317626.57386519946</v>
      </c>
      <c r="E52" s="233">
        <f>SUM(E51,E41,E23)</f>
        <v>7270</v>
      </c>
      <c r="F52" s="65">
        <f>(F51*G51+F41*G41+F23*G23)/G52</f>
        <v>434838.05787781352</v>
      </c>
      <c r="G52" s="233">
        <f>SUM(G51,G41,G23)</f>
        <v>311</v>
      </c>
    </row>
    <row r="53" spans="1:7">
      <c r="A53" s="232" t="s">
        <v>122</v>
      </c>
      <c r="B53" s="65">
        <v>265000</v>
      </c>
      <c r="C53" s="66">
        <v>6368</v>
      </c>
      <c r="D53" s="65">
        <v>262000</v>
      </c>
      <c r="E53" s="66">
        <v>6197</v>
      </c>
      <c r="F53" s="65">
        <v>359933</v>
      </c>
      <c r="G53" s="67">
        <v>171</v>
      </c>
    </row>
    <row r="54" spans="1:7">
      <c r="A54" s="232" t="s">
        <v>123</v>
      </c>
      <c r="B54" s="65">
        <v>330000</v>
      </c>
      <c r="C54" s="66">
        <v>5005</v>
      </c>
      <c r="D54" s="65">
        <v>325000</v>
      </c>
      <c r="E54" s="66">
        <v>4767</v>
      </c>
      <c r="F54" s="65">
        <v>427000</v>
      </c>
      <c r="G54" s="67">
        <v>238</v>
      </c>
    </row>
    <row r="55" spans="1:7">
      <c r="A55" s="232" t="s">
        <v>124</v>
      </c>
      <c r="B55" s="65">
        <v>254000</v>
      </c>
      <c r="C55" s="66">
        <v>22483</v>
      </c>
      <c r="D55" s="65">
        <v>250000</v>
      </c>
      <c r="E55" s="66">
        <v>21833</v>
      </c>
      <c r="F55" s="65">
        <v>374266</v>
      </c>
      <c r="G55" s="67">
        <v>650</v>
      </c>
    </row>
    <row r="56" spans="1:7">
      <c r="B56" t="s">
        <v>307</v>
      </c>
      <c r="C56" s="556">
        <f>C52/C55</f>
        <v>0.33718809767379798</v>
      </c>
      <c r="E56" s="556">
        <f>E52/E55</f>
        <v>0.3329821829340906</v>
      </c>
      <c r="F56" s="556"/>
      <c r="G56" s="556">
        <f>G52/G55</f>
        <v>0.47846153846153844</v>
      </c>
    </row>
    <row r="57" spans="1:7">
      <c r="B57" t="s">
        <v>308</v>
      </c>
      <c r="C57" s="556">
        <f>(C53+C54)/C55</f>
        <v>0.50584886358582037</v>
      </c>
      <c r="E57" s="556">
        <f>(E53+E54)/E55</f>
        <v>0.50217560573443865</v>
      </c>
      <c r="F57" s="556"/>
      <c r="G57" s="556">
        <f>(G53+G54)/G55</f>
        <v>0.62923076923076926</v>
      </c>
    </row>
  </sheetData>
  <mergeCells count="3">
    <mergeCell ref="B5:C5"/>
    <mergeCell ref="D5:E5"/>
    <mergeCell ref="F5:G5"/>
  </mergeCells>
  <pageMargins left="0.7" right="0.7" top="0.75" bottom="0.75" header="0.3" footer="0.3"/>
  <pageSetup scale="91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5"/>
  <sheetViews>
    <sheetView zoomScale="150" zoomScaleNormal="150" zoomScalePageLayoutView="150" workbookViewId="0">
      <pane ySplit="6" topLeftCell="A32" activePane="bottomLeft" state="frozenSplit"/>
      <selection activeCell="B7" sqref="B7"/>
      <selection pane="bottomLeft" activeCell="E38" sqref="E38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t="s">
        <v>138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A3" s="64"/>
      <c r="B3" s="62"/>
      <c r="C3" s="60"/>
      <c r="D3" s="62"/>
      <c r="E3" s="60"/>
      <c r="F3" s="62"/>
      <c r="G3" s="60"/>
    </row>
    <row r="4" spans="1:7">
      <c r="B4" s="62"/>
      <c r="C4" s="60"/>
      <c r="D4" s="62"/>
      <c r="E4" s="60"/>
      <c r="F4" s="62"/>
      <c r="G4" s="60"/>
    </row>
    <row r="5" spans="1:7">
      <c r="A5" s="141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7" ht="42">
      <c r="A6" s="142" t="s">
        <v>114</v>
      </c>
      <c r="B6" s="61" t="s">
        <v>115</v>
      </c>
      <c r="C6" s="63" t="s">
        <v>116</v>
      </c>
      <c r="D6" s="61" t="s">
        <v>115</v>
      </c>
      <c r="E6" s="63" t="s">
        <v>116</v>
      </c>
      <c r="F6" s="61" t="s">
        <v>115</v>
      </c>
      <c r="G6" s="63" t="s">
        <v>116</v>
      </c>
    </row>
    <row r="7" spans="1:7">
      <c r="A7" s="2" t="s">
        <v>25</v>
      </c>
      <c r="B7" s="62">
        <v>364133</v>
      </c>
      <c r="C7" s="60">
        <v>48</v>
      </c>
      <c r="D7" s="62">
        <v>363266</v>
      </c>
      <c r="E7" s="60">
        <v>47</v>
      </c>
      <c r="F7" s="62">
        <v>387000</v>
      </c>
      <c r="G7" s="72">
        <v>1</v>
      </c>
    </row>
    <row r="8" spans="1:7">
      <c r="A8" s="1" t="s">
        <v>27</v>
      </c>
      <c r="B8" s="62">
        <v>320000</v>
      </c>
      <c r="C8" s="60">
        <v>291</v>
      </c>
      <c r="D8" s="62">
        <v>300000</v>
      </c>
      <c r="E8" s="60">
        <v>251</v>
      </c>
      <c r="F8" s="62">
        <v>370000</v>
      </c>
      <c r="G8" s="72">
        <v>40</v>
      </c>
    </row>
    <row r="9" spans="1:7">
      <c r="A9" s="1" t="s">
        <v>29</v>
      </c>
      <c r="B9" s="62">
        <v>472500</v>
      </c>
      <c r="C9" s="60">
        <v>56</v>
      </c>
      <c r="D9" s="62">
        <v>392500</v>
      </c>
      <c r="E9" s="60">
        <v>46</v>
      </c>
      <c r="F9" s="62">
        <v>579133</v>
      </c>
      <c r="G9" s="72">
        <v>10</v>
      </c>
    </row>
    <row r="10" spans="1:7">
      <c r="A10" s="1" t="s">
        <v>31</v>
      </c>
      <c r="B10" s="62">
        <v>335000</v>
      </c>
      <c r="C10" s="60">
        <v>503</v>
      </c>
      <c r="D10" s="62">
        <v>324533</v>
      </c>
      <c r="E10" s="60">
        <v>451</v>
      </c>
      <c r="F10" s="62">
        <v>399166</v>
      </c>
      <c r="G10" s="72">
        <v>52</v>
      </c>
    </row>
    <row r="11" spans="1:7">
      <c r="A11" s="1" t="s">
        <v>32</v>
      </c>
      <c r="B11" s="62">
        <v>389966</v>
      </c>
      <c r="C11" s="60">
        <v>36</v>
      </c>
      <c r="D11" s="62">
        <v>389966</v>
      </c>
      <c r="E11" s="60">
        <v>36</v>
      </c>
      <c r="F11" s="62">
        <v>395000</v>
      </c>
      <c r="G11" s="72">
        <v>35</v>
      </c>
    </row>
    <row r="12" spans="1:7">
      <c r="A12" s="1" t="s">
        <v>35</v>
      </c>
      <c r="B12" s="62">
        <v>389500</v>
      </c>
      <c r="C12" s="60">
        <v>32</v>
      </c>
      <c r="D12" s="62">
        <v>380000</v>
      </c>
      <c r="E12" s="60">
        <v>31</v>
      </c>
      <c r="F12" s="62">
        <v>504933</v>
      </c>
      <c r="G12" s="72">
        <v>1</v>
      </c>
    </row>
    <row r="13" spans="1:7">
      <c r="A13" s="1" t="s">
        <v>41</v>
      </c>
      <c r="B13" s="62">
        <v>1250000</v>
      </c>
      <c r="C13" s="60">
        <v>17</v>
      </c>
      <c r="D13" s="62">
        <v>1250000</v>
      </c>
      <c r="E13" s="60">
        <v>17</v>
      </c>
      <c r="F13" s="62">
        <v>0</v>
      </c>
      <c r="G13" s="72">
        <v>0</v>
      </c>
    </row>
    <row r="14" spans="1:7">
      <c r="A14" s="1" t="s">
        <v>42</v>
      </c>
      <c r="B14" s="62">
        <v>391266</v>
      </c>
      <c r="C14" s="60">
        <v>32</v>
      </c>
      <c r="D14" s="62">
        <v>375000</v>
      </c>
      <c r="E14" s="60">
        <v>31</v>
      </c>
      <c r="F14" s="62">
        <v>449933</v>
      </c>
      <c r="G14" s="72">
        <v>1</v>
      </c>
    </row>
    <row r="15" spans="1:7">
      <c r="A15" s="1" t="s">
        <v>43</v>
      </c>
      <c r="B15" s="62">
        <v>485000</v>
      </c>
      <c r="C15" s="60">
        <v>13</v>
      </c>
      <c r="D15" s="62">
        <v>485000</v>
      </c>
      <c r="E15" s="60">
        <v>13</v>
      </c>
      <c r="F15" s="62">
        <v>0</v>
      </c>
      <c r="G15" s="72">
        <v>0</v>
      </c>
    </row>
    <row r="16" spans="1:7">
      <c r="A16" s="1" t="s">
        <v>44</v>
      </c>
      <c r="B16" s="62">
        <v>285000</v>
      </c>
      <c r="C16" s="60">
        <v>142</v>
      </c>
      <c r="D16" s="62">
        <v>283000</v>
      </c>
      <c r="E16" s="60">
        <v>138</v>
      </c>
      <c r="F16" s="62">
        <v>441566</v>
      </c>
      <c r="G16" s="72">
        <v>4</v>
      </c>
    </row>
    <row r="17" spans="1:7">
      <c r="A17" s="1" t="s">
        <v>46</v>
      </c>
      <c r="B17" s="62">
        <v>542466</v>
      </c>
      <c r="C17" s="60">
        <v>84</v>
      </c>
      <c r="D17" s="62">
        <v>539933</v>
      </c>
      <c r="E17" s="60">
        <v>83</v>
      </c>
      <c r="F17" s="62">
        <v>735000</v>
      </c>
      <c r="G17" s="72">
        <v>1</v>
      </c>
    </row>
    <row r="18" spans="1:7">
      <c r="A18" s="1" t="s">
        <v>51</v>
      </c>
      <c r="B18" s="62">
        <v>409500</v>
      </c>
      <c r="C18" s="60">
        <v>374</v>
      </c>
      <c r="D18" s="62">
        <v>397666</v>
      </c>
      <c r="E18" s="60">
        <v>357</v>
      </c>
      <c r="F18" s="62">
        <v>850000</v>
      </c>
      <c r="G18" s="72">
        <v>17</v>
      </c>
    </row>
    <row r="19" spans="1:7">
      <c r="A19" s="1" t="s">
        <v>53</v>
      </c>
      <c r="B19" s="62">
        <v>654800</v>
      </c>
      <c r="C19" s="60">
        <v>109</v>
      </c>
      <c r="D19" s="62">
        <v>650000</v>
      </c>
      <c r="E19" s="60">
        <v>105</v>
      </c>
      <c r="F19" s="62">
        <v>864500</v>
      </c>
      <c r="G19" s="72">
        <v>4</v>
      </c>
    </row>
    <row r="20" spans="1:7">
      <c r="A20" s="1" t="s">
        <v>56</v>
      </c>
      <c r="B20" s="62">
        <v>346900</v>
      </c>
      <c r="C20" s="60">
        <v>101</v>
      </c>
      <c r="D20" s="62">
        <v>343350</v>
      </c>
      <c r="E20" s="60">
        <v>100</v>
      </c>
      <c r="F20" s="62">
        <v>480000</v>
      </c>
      <c r="G20" s="72">
        <v>1</v>
      </c>
    </row>
    <row r="21" spans="1:7">
      <c r="A21" s="1" t="s">
        <v>57</v>
      </c>
      <c r="B21" s="62">
        <v>429966</v>
      </c>
      <c r="C21" s="60">
        <v>14</v>
      </c>
      <c r="D21" s="62">
        <v>429966</v>
      </c>
      <c r="E21" s="60">
        <v>14</v>
      </c>
      <c r="F21" s="62">
        <v>0</v>
      </c>
      <c r="G21" s="72">
        <v>0</v>
      </c>
    </row>
    <row r="22" spans="1:7">
      <c r="A22" s="1" t="s">
        <v>58</v>
      </c>
      <c r="B22" s="62">
        <v>400000</v>
      </c>
      <c r="C22" s="60">
        <v>165</v>
      </c>
      <c r="D22" s="62">
        <v>397000</v>
      </c>
      <c r="E22" s="60">
        <v>161</v>
      </c>
      <c r="F22" s="62">
        <v>562500</v>
      </c>
      <c r="G22" s="72">
        <v>4</v>
      </c>
    </row>
    <row r="23" spans="1:7">
      <c r="A23" s="54" t="s">
        <v>118</v>
      </c>
      <c r="B23" s="65">
        <f>(B7*C7+B8*C8+B9*C9+B10*C10+B11*C11+B12*C12+B13*C13+B14*C14+B15*C15+B16*C16+B17*C17+B18*C18+B19*C19+B20*C20+B21*C21+B22*C22)/C23</f>
        <v>391552.52354982647</v>
      </c>
      <c r="C23" s="134">
        <f>SUM(C7:C22)</f>
        <v>2017</v>
      </c>
      <c r="D23" s="65">
        <f>(D7*E7+D8*E8+D9*E9+D10*E10+D11*E11+D12*E12+D13*E13+D14*E14+D15*E15+D16*E16+D17*E17+D18*E18+D19*E19+D20*E20+D21*E21+D22*E22)/E23</f>
        <v>382854.00637958531</v>
      </c>
      <c r="E23" s="134">
        <f>SUM(E7:E22)</f>
        <v>1881</v>
      </c>
      <c r="F23" s="65">
        <f>(F7*G7+F8*G8+F9*G9+F10*G10+F11*G11+F12*G12+F13*G13+F14*G14+F15*G15+F16*G16+F17*G17+F18*G18+F19*G19+F20*G20+F21*G21+F22*G22)/G23</f>
        <v>465813.40350877191</v>
      </c>
      <c r="G23" s="135">
        <f>SUM(G7:G22)</f>
        <v>171</v>
      </c>
    </row>
    <row r="24" spans="1:7">
      <c r="A24" s="1" t="s">
        <v>16</v>
      </c>
      <c r="B24" s="62">
        <v>357666</v>
      </c>
      <c r="C24" s="60">
        <v>128</v>
      </c>
      <c r="D24" s="62">
        <v>355000</v>
      </c>
      <c r="E24" s="60">
        <v>125</v>
      </c>
      <c r="F24" s="62">
        <v>390933</v>
      </c>
      <c r="G24" s="72">
        <v>3</v>
      </c>
    </row>
    <row r="25" spans="1:7">
      <c r="A25" s="1" t="s">
        <v>18</v>
      </c>
      <c r="B25" s="62">
        <v>335450</v>
      </c>
      <c r="C25" s="60">
        <v>110</v>
      </c>
      <c r="D25" s="62">
        <v>327000</v>
      </c>
      <c r="E25" s="60">
        <v>97</v>
      </c>
      <c r="F25" s="62">
        <v>449933</v>
      </c>
      <c r="G25" s="72">
        <v>13</v>
      </c>
    </row>
    <row r="26" spans="1:7">
      <c r="A26" s="1" t="s">
        <v>19</v>
      </c>
      <c r="B26" s="62">
        <v>390000</v>
      </c>
      <c r="C26" s="60">
        <v>67</v>
      </c>
      <c r="D26" s="62">
        <v>370000</v>
      </c>
      <c r="E26" s="60">
        <v>61</v>
      </c>
      <c r="F26" s="62">
        <v>490766</v>
      </c>
      <c r="G26" s="72">
        <v>6</v>
      </c>
    </row>
    <row r="27" spans="1:7">
      <c r="A27" s="1" t="s">
        <v>20</v>
      </c>
      <c r="B27" s="62">
        <v>287700</v>
      </c>
      <c r="C27" s="60">
        <v>72</v>
      </c>
      <c r="D27" s="62">
        <v>287700</v>
      </c>
      <c r="E27" s="60">
        <v>72</v>
      </c>
      <c r="F27" s="62">
        <v>0</v>
      </c>
      <c r="G27" s="72">
        <v>0</v>
      </c>
    </row>
    <row r="28" spans="1:7">
      <c r="A28" s="1" t="s">
        <v>21</v>
      </c>
      <c r="B28" s="62">
        <v>363733</v>
      </c>
      <c r="C28" s="60">
        <v>98</v>
      </c>
      <c r="D28" s="62">
        <v>361933</v>
      </c>
      <c r="E28" s="60">
        <v>93</v>
      </c>
      <c r="F28" s="62">
        <v>388533</v>
      </c>
      <c r="G28" s="72">
        <v>5</v>
      </c>
    </row>
    <row r="29" spans="1:7">
      <c r="A29" s="1" t="s">
        <v>22</v>
      </c>
      <c r="B29" s="62">
        <v>302500</v>
      </c>
      <c r="C29" s="60">
        <v>6</v>
      </c>
      <c r="D29" s="62">
        <v>302500</v>
      </c>
      <c r="E29" s="60">
        <v>74</v>
      </c>
      <c r="F29" s="62">
        <v>301266</v>
      </c>
      <c r="G29" s="72">
        <v>2</v>
      </c>
    </row>
    <row r="30" spans="1:7">
      <c r="A30" s="1" t="s">
        <v>23</v>
      </c>
      <c r="B30" s="62">
        <v>293500</v>
      </c>
      <c r="C30" s="60">
        <v>90</v>
      </c>
      <c r="D30" s="62">
        <v>287833</v>
      </c>
      <c r="E30" s="60">
        <v>82</v>
      </c>
      <c r="F30" s="62">
        <v>329466</v>
      </c>
      <c r="G30" s="72">
        <v>8</v>
      </c>
    </row>
    <row r="31" spans="1:7">
      <c r="A31" s="1" t="s">
        <v>26</v>
      </c>
      <c r="B31" s="62">
        <v>268966</v>
      </c>
      <c r="C31" s="60">
        <v>110</v>
      </c>
      <c r="D31" s="62">
        <v>252250</v>
      </c>
      <c r="E31" s="60">
        <v>92</v>
      </c>
      <c r="F31" s="62">
        <v>355700</v>
      </c>
      <c r="G31" s="72">
        <v>18</v>
      </c>
    </row>
    <row r="32" spans="1:7">
      <c r="A32" s="1" t="s">
        <v>28</v>
      </c>
      <c r="B32" s="62">
        <v>265000</v>
      </c>
      <c r="C32" s="60">
        <v>75</v>
      </c>
      <c r="D32" s="62">
        <v>261500</v>
      </c>
      <c r="E32" s="60">
        <v>68</v>
      </c>
      <c r="F32" s="62">
        <v>283000</v>
      </c>
      <c r="G32" s="72">
        <v>7</v>
      </c>
    </row>
    <row r="33" spans="1:7">
      <c r="A33" s="1" t="s">
        <v>30</v>
      </c>
      <c r="B33" s="62">
        <v>307000</v>
      </c>
      <c r="C33" s="60">
        <v>156</v>
      </c>
      <c r="D33" s="62">
        <v>306000</v>
      </c>
      <c r="E33" s="60">
        <v>154</v>
      </c>
      <c r="F33" s="62">
        <v>347500</v>
      </c>
      <c r="G33" s="72">
        <v>2</v>
      </c>
    </row>
    <row r="34" spans="1:7">
      <c r="A34" s="1" t="s">
        <v>36</v>
      </c>
      <c r="B34" s="62">
        <v>286000</v>
      </c>
      <c r="C34" s="60">
        <v>129</v>
      </c>
      <c r="D34" s="62">
        <v>284500</v>
      </c>
      <c r="E34" s="60">
        <v>126</v>
      </c>
      <c r="F34" s="62">
        <v>380000</v>
      </c>
      <c r="G34" s="72">
        <v>3</v>
      </c>
    </row>
    <row r="35" spans="1:7">
      <c r="A35" s="1" t="s">
        <v>45</v>
      </c>
      <c r="B35" s="62">
        <v>287533</v>
      </c>
      <c r="C35" s="60">
        <v>89</v>
      </c>
      <c r="D35" s="62">
        <v>283000</v>
      </c>
      <c r="E35" s="60">
        <v>84</v>
      </c>
      <c r="F35" s="62">
        <v>314933</v>
      </c>
      <c r="G35" s="72">
        <v>5</v>
      </c>
    </row>
    <row r="36" spans="1:7">
      <c r="A36" s="1" t="s">
        <v>47</v>
      </c>
      <c r="B36" s="62">
        <v>235000</v>
      </c>
      <c r="C36" s="60">
        <v>87</v>
      </c>
      <c r="D36" s="62">
        <v>235000</v>
      </c>
      <c r="E36" s="60">
        <v>87</v>
      </c>
      <c r="F36" s="62">
        <v>0</v>
      </c>
      <c r="G36" s="72">
        <v>0</v>
      </c>
    </row>
    <row r="37" spans="1:7">
      <c r="A37" s="1" t="s">
        <v>48</v>
      </c>
      <c r="B37" s="62">
        <v>328750</v>
      </c>
      <c r="C37" s="60">
        <v>98</v>
      </c>
      <c r="D37" s="62">
        <v>305000</v>
      </c>
      <c r="E37" s="60">
        <v>89</v>
      </c>
      <c r="F37" s="62">
        <v>350000</v>
      </c>
      <c r="G37" s="72">
        <v>9</v>
      </c>
    </row>
    <row r="38" spans="1:7">
      <c r="A38" s="1" t="s">
        <v>50</v>
      </c>
      <c r="B38" s="62">
        <v>259133</v>
      </c>
      <c r="C38" s="60">
        <v>182</v>
      </c>
      <c r="D38" s="62">
        <v>258266</v>
      </c>
      <c r="E38" s="60">
        <v>181</v>
      </c>
      <c r="F38" s="62">
        <v>435000</v>
      </c>
      <c r="G38" s="72">
        <v>1</v>
      </c>
    </row>
    <row r="39" spans="1:7">
      <c r="A39" s="1" t="s">
        <v>52</v>
      </c>
      <c r="B39" s="62">
        <v>240000</v>
      </c>
      <c r="C39" s="60">
        <v>174</v>
      </c>
      <c r="D39" s="62">
        <v>240000</v>
      </c>
      <c r="E39" s="60">
        <v>169</v>
      </c>
      <c r="F39" s="62">
        <v>315000</v>
      </c>
      <c r="G39" s="72">
        <v>5</v>
      </c>
    </row>
    <row r="40" spans="1:7">
      <c r="A40" s="1" t="s">
        <v>55</v>
      </c>
      <c r="B40" s="62">
        <v>279000</v>
      </c>
      <c r="C40" s="60">
        <v>119</v>
      </c>
      <c r="D40" s="62">
        <v>268500</v>
      </c>
      <c r="E40" s="60">
        <v>108</v>
      </c>
      <c r="F40" s="62">
        <v>395066</v>
      </c>
      <c r="G40" s="72">
        <v>11</v>
      </c>
    </row>
    <row r="41" spans="1:7">
      <c r="A41" s="54" t="s">
        <v>119</v>
      </c>
      <c r="B41" s="65">
        <f>(B24*C24+B25*C25+B26*C26+B27*C27+B28*C28+B29*C29+B30*C30+B31*C31+B32*C32+B33*C33+B34*C34+B35*C35+B36*C36+B37*C37+B38*C38+B39*C39+B40*C40)/C41</f>
        <v>294985.68994413409</v>
      </c>
      <c r="C41" s="66">
        <f>SUM(C24:C40)</f>
        <v>1790</v>
      </c>
      <c r="D41" s="65">
        <f>(D24*E24+D25*E25+D26*E26+D27*E27+D28*E28+D29*E29+D30*E30+D31*E31+D32*E32+D33*E33+D34*E34+D35*E35+D36*E36+D37*E37+D38*E38+D39*E39+D40*E40)/E41</f>
        <v>289813.63280363224</v>
      </c>
      <c r="E41" s="66">
        <f>SUM(E24:E40)</f>
        <v>1762</v>
      </c>
      <c r="F41" s="65">
        <f>(F24*G24+F25*G25+F26*G26+F27*G27+F28*G28+F29*G29+F30*G30+F31*G31+F32*G32+F33*G33+F34*G34+F35*G35+F36*G36+F37*G37+F38*G38+F39*G39+F40*G40)/G41</f>
        <v>371902.44897959183</v>
      </c>
      <c r="G41" s="67">
        <f>SUM(G24:G40)</f>
        <v>98</v>
      </c>
    </row>
    <row r="42" spans="1:7">
      <c r="A42" s="1" t="s">
        <v>24</v>
      </c>
      <c r="B42" s="62">
        <v>235533</v>
      </c>
      <c r="C42" s="60">
        <v>580</v>
      </c>
      <c r="D42" s="62">
        <v>235000</v>
      </c>
      <c r="E42" s="60">
        <v>563</v>
      </c>
      <c r="F42" s="62">
        <v>329933</v>
      </c>
      <c r="G42" s="72">
        <v>17</v>
      </c>
    </row>
    <row r="43" spans="1:7">
      <c r="A43" s="1" t="s">
        <v>33</v>
      </c>
      <c r="B43" s="62">
        <v>272000</v>
      </c>
      <c r="C43" s="60">
        <v>441</v>
      </c>
      <c r="D43" s="62">
        <v>269466</v>
      </c>
      <c r="E43" s="60">
        <v>418</v>
      </c>
      <c r="F43" s="62">
        <v>379000</v>
      </c>
      <c r="G43" s="72">
        <v>23</v>
      </c>
    </row>
    <row r="44" spans="1:7">
      <c r="A44" s="1" t="s">
        <v>37</v>
      </c>
      <c r="B44" s="62">
        <v>323333</v>
      </c>
      <c r="C44" s="60">
        <v>127</v>
      </c>
      <c r="D44" s="62">
        <v>319966</v>
      </c>
      <c r="E44" s="60">
        <v>122</v>
      </c>
      <c r="F44" s="62">
        <v>392000</v>
      </c>
      <c r="G44" s="72">
        <v>5</v>
      </c>
    </row>
    <row r="45" spans="1:7">
      <c r="A45" s="1" t="s">
        <v>38</v>
      </c>
      <c r="B45" s="62">
        <v>287533</v>
      </c>
      <c r="C45" s="60">
        <v>457</v>
      </c>
      <c r="D45" s="62">
        <v>281100</v>
      </c>
      <c r="E45" s="60">
        <v>440</v>
      </c>
      <c r="F45" s="62">
        <v>450000</v>
      </c>
      <c r="G45" s="72">
        <v>17</v>
      </c>
    </row>
    <row r="46" spans="1:7">
      <c r="A46" s="1" t="s">
        <v>39</v>
      </c>
      <c r="B46" s="62">
        <v>255000</v>
      </c>
      <c r="C46" s="60">
        <v>518</v>
      </c>
      <c r="D46" s="62">
        <v>254933</v>
      </c>
      <c r="E46" s="60">
        <v>511</v>
      </c>
      <c r="F46" s="62">
        <v>380000</v>
      </c>
      <c r="G46" s="72">
        <v>7</v>
      </c>
    </row>
    <row r="47" spans="1:7">
      <c r="A47" s="1" t="s">
        <v>40</v>
      </c>
      <c r="B47" s="62">
        <v>245000</v>
      </c>
      <c r="C47" s="60">
        <v>1323</v>
      </c>
      <c r="D47" s="62">
        <v>244000</v>
      </c>
      <c r="E47" s="60">
        <v>1299</v>
      </c>
      <c r="F47" s="62">
        <v>349000</v>
      </c>
      <c r="G47" s="72">
        <v>24</v>
      </c>
    </row>
    <row r="48" spans="1:7">
      <c r="A48" s="1" t="s">
        <v>49</v>
      </c>
      <c r="B48" s="62">
        <v>350933</v>
      </c>
      <c r="C48" s="60">
        <v>237</v>
      </c>
      <c r="D48" s="62">
        <v>242500</v>
      </c>
      <c r="E48" s="60">
        <v>176</v>
      </c>
      <c r="F48" s="62">
        <v>365600</v>
      </c>
      <c r="G48" s="72">
        <v>61</v>
      </c>
    </row>
    <row r="49" spans="1:7">
      <c r="A49" s="1" t="s">
        <v>54</v>
      </c>
      <c r="B49" s="62">
        <v>319933</v>
      </c>
      <c r="C49" s="60">
        <v>496</v>
      </c>
      <c r="D49" s="62">
        <v>313766</v>
      </c>
      <c r="E49" s="60">
        <v>464</v>
      </c>
      <c r="F49" s="62">
        <v>422466</v>
      </c>
      <c r="G49" s="72">
        <v>31</v>
      </c>
    </row>
    <row r="50" spans="1:7">
      <c r="A50" s="1" t="s">
        <v>59</v>
      </c>
      <c r="B50" s="62">
        <v>430000</v>
      </c>
      <c r="C50" s="60">
        <v>260</v>
      </c>
      <c r="D50" s="62">
        <v>425000</v>
      </c>
      <c r="E50" s="60">
        <v>247</v>
      </c>
      <c r="F50" s="62">
        <v>615000</v>
      </c>
      <c r="G50" s="72">
        <v>13</v>
      </c>
    </row>
    <row r="51" spans="1:7">
      <c r="A51" s="54" t="s">
        <v>120</v>
      </c>
      <c r="B51" s="65">
        <f>(B42*C42+B43*C43+B44*C44+B45*C45+B46*C46+B47*C47+B48*C48+B49*C49+B50*C50)/C51</f>
        <v>279096.62108583015</v>
      </c>
      <c r="C51" s="66">
        <f>SUM(C42:C50)</f>
        <v>4439</v>
      </c>
      <c r="D51" s="65">
        <f>(D42*E42+D43*E43+D44*E44+D45*E45+D46*E46+D47*E47+D48*E48+D49*E49+D50*E50)/E51</f>
        <v>270785.57240566035</v>
      </c>
      <c r="E51" s="66">
        <f>SUM(E42:E50)</f>
        <v>4240</v>
      </c>
      <c r="F51" s="65">
        <f>(F42*G42+F43*G43+F44*G44+F45*G45+F46*G46+F47*G47+F48*G48+F49*G49+F50*G50)/G51</f>
        <v>395782.3585858586</v>
      </c>
      <c r="G51" s="67">
        <f>SUM(G42:G50)</f>
        <v>198</v>
      </c>
    </row>
    <row r="52" spans="1:7">
      <c r="A52" s="232" t="s">
        <v>121</v>
      </c>
      <c r="B52" s="65">
        <f>(B51*C51+B41*C41+B23*C23)/C52</f>
        <v>310052.84089255397</v>
      </c>
      <c r="C52" s="233">
        <f>SUM(C51,C41,C23)</f>
        <v>8246</v>
      </c>
      <c r="D52" s="65">
        <f>(D51*E51+D41*E41+D23*E23)/E52</f>
        <v>301779.8850691361</v>
      </c>
      <c r="E52" s="233">
        <f>SUM(E51,E41,E23)</f>
        <v>7883</v>
      </c>
      <c r="F52" s="65">
        <f>(F51*G51+F41*G41+F23*G23)/G52</f>
        <v>416414.21627408994</v>
      </c>
      <c r="G52" s="233">
        <f>SUM(G51,G41,G23)</f>
        <v>467</v>
      </c>
    </row>
    <row r="53" spans="1:7">
      <c r="A53" s="143" t="s">
        <v>122</v>
      </c>
      <c r="B53" s="144">
        <v>250000</v>
      </c>
      <c r="C53" s="147">
        <v>6890</v>
      </c>
      <c r="D53" s="144">
        <v>247000</v>
      </c>
      <c r="E53" s="147">
        <v>6651</v>
      </c>
      <c r="F53" s="144">
        <v>359933</v>
      </c>
      <c r="G53" s="146">
        <v>239</v>
      </c>
    </row>
    <row r="54" spans="1:7">
      <c r="A54" s="143" t="s">
        <v>123</v>
      </c>
      <c r="B54" s="144">
        <v>314000</v>
      </c>
      <c r="C54" s="147">
        <v>5670</v>
      </c>
      <c r="D54" s="144">
        <v>306533</v>
      </c>
      <c r="E54" s="147">
        <v>5357</v>
      </c>
      <c r="F54" s="144">
        <v>405000</v>
      </c>
      <c r="G54" s="146">
        <v>313</v>
      </c>
    </row>
    <row r="55" spans="1:7">
      <c r="A55" s="143" t="s">
        <v>124</v>
      </c>
      <c r="B55" s="144">
        <v>240000</v>
      </c>
      <c r="C55" s="147">
        <v>24029</v>
      </c>
      <c r="D55" s="144">
        <v>237933</v>
      </c>
      <c r="E55" s="147">
        <v>23243</v>
      </c>
      <c r="F55" s="144">
        <v>365000</v>
      </c>
      <c r="G55" s="146">
        <v>786</v>
      </c>
    </row>
  </sheetData>
  <mergeCells count="3">
    <mergeCell ref="B5:C5"/>
    <mergeCell ref="D5:E5"/>
    <mergeCell ref="F5:G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5"/>
  <sheetViews>
    <sheetView zoomScale="150" zoomScaleNormal="150" zoomScalePageLayoutView="150" workbookViewId="0">
      <pane ySplit="6" topLeftCell="A40" activePane="bottomLeft" state="frozenSplit"/>
      <selection activeCell="B7" sqref="B7"/>
      <selection pane="bottomLeft" activeCell="F50" sqref="F50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t="s">
        <v>139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A3" s="64"/>
      <c r="B3" s="62"/>
      <c r="C3" s="60"/>
      <c r="D3" s="62"/>
      <c r="E3" s="60"/>
      <c r="F3" s="62"/>
      <c r="G3" s="60"/>
    </row>
    <row r="4" spans="1:7">
      <c r="B4" s="62"/>
      <c r="C4" s="60"/>
      <c r="D4" s="62"/>
      <c r="E4" s="60"/>
      <c r="F4" s="62"/>
      <c r="G4" s="60"/>
    </row>
    <row r="5" spans="1:7">
      <c r="A5" s="141"/>
      <c r="B5" s="878" t="s">
        <v>111</v>
      </c>
      <c r="C5" s="879"/>
      <c r="D5" s="878" t="s">
        <v>112</v>
      </c>
      <c r="E5" s="879"/>
      <c r="F5" s="878" t="s">
        <v>113</v>
      </c>
      <c r="G5" s="879"/>
    </row>
    <row r="6" spans="1:7" ht="42">
      <c r="A6" s="142" t="s">
        <v>140</v>
      </c>
      <c r="B6" s="61" t="s">
        <v>115</v>
      </c>
      <c r="C6" s="63" t="s">
        <v>116</v>
      </c>
      <c r="D6" s="61" t="s">
        <v>115</v>
      </c>
      <c r="E6" s="63" t="s">
        <v>116</v>
      </c>
      <c r="F6" s="61" t="s">
        <v>115</v>
      </c>
      <c r="G6" s="63" t="s">
        <v>116</v>
      </c>
    </row>
    <row r="7" spans="1:7">
      <c r="A7" s="2" t="s">
        <v>25</v>
      </c>
      <c r="B7" s="62">
        <v>350000</v>
      </c>
      <c r="C7" s="60">
        <v>51</v>
      </c>
      <c r="D7" s="62">
        <v>350000</v>
      </c>
      <c r="E7" s="60">
        <v>49</v>
      </c>
      <c r="F7" s="62">
        <v>354966</v>
      </c>
      <c r="G7" s="72">
        <v>2</v>
      </c>
    </row>
    <row r="8" spans="1:7">
      <c r="A8" s="1" t="s">
        <v>27</v>
      </c>
      <c r="B8" s="62">
        <v>309000</v>
      </c>
      <c r="C8" s="60">
        <v>303</v>
      </c>
      <c r="D8" s="62">
        <v>290000</v>
      </c>
      <c r="E8" s="60">
        <v>269</v>
      </c>
      <c r="F8" s="62">
        <v>365466</v>
      </c>
      <c r="G8" s="72">
        <v>34</v>
      </c>
    </row>
    <row r="9" spans="1:7">
      <c r="A9" s="1" t="s">
        <v>29</v>
      </c>
      <c r="B9" s="62">
        <v>365000</v>
      </c>
      <c r="C9" s="60">
        <v>71</v>
      </c>
      <c r="D9" s="62">
        <v>338500</v>
      </c>
      <c r="E9" s="60">
        <v>62</v>
      </c>
      <c r="F9" s="62">
        <v>475000</v>
      </c>
      <c r="G9" s="72">
        <v>9</v>
      </c>
    </row>
    <row r="10" spans="1:7">
      <c r="A10" s="1" t="s">
        <v>31</v>
      </c>
      <c r="B10" s="62">
        <v>315066</v>
      </c>
      <c r="C10" s="60">
        <v>465</v>
      </c>
      <c r="D10" s="62">
        <v>306266</v>
      </c>
      <c r="E10" s="60">
        <v>396</v>
      </c>
      <c r="F10" s="62">
        <v>370000</v>
      </c>
      <c r="G10" s="72">
        <v>69</v>
      </c>
    </row>
    <row r="11" spans="1:7">
      <c r="A11" s="1" t="s">
        <v>32</v>
      </c>
      <c r="B11" s="62">
        <v>377500</v>
      </c>
      <c r="C11" s="60">
        <v>44</v>
      </c>
      <c r="D11" s="62">
        <v>377500</v>
      </c>
      <c r="E11" s="60">
        <v>44</v>
      </c>
      <c r="F11" s="62"/>
      <c r="G11" s="72"/>
    </row>
    <row r="12" spans="1:7">
      <c r="A12" s="1" t="s">
        <v>35</v>
      </c>
      <c r="B12" s="62">
        <v>339966</v>
      </c>
      <c r="C12" s="60">
        <v>28</v>
      </c>
      <c r="D12" s="62">
        <v>339933</v>
      </c>
      <c r="E12" s="60">
        <v>27</v>
      </c>
      <c r="F12" s="62">
        <v>425000</v>
      </c>
      <c r="G12" s="72">
        <v>1</v>
      </c>
    </row>
    <row r="13" spans="1:7">
      <c r="A13" s="1" t="s">
        <v>41</v>
      </c>
      <c r="B13" s="62">
        <v>840000</v>
      </c>
      <c r="C13" s="60">
        <v>29</v>
      </c>
      <c r="D13" s="62">
        <v>840000</v>
      </c>
      <c r="E13" s="60">
        <v>29</v>
      </c>
      <c r="F13" s="62"/>
      <c r="G13" s="72"/>
    </row>
    <row r="14" spans="1:7">
      <c r="A14" s="1" t="s">
        <v>42</v>
      </c>
      <c r="B14" s="62">
        <v>370000</v>
      </c>
      <c r="C14" s="60">
        <v>37</v>
      </c>
      <c r="D14" s="62">
        <v>370000</v>
      </c>
      <c r="E14" s="60">
        <v>37</v>
      </c>
      <c r="F14" s="62"/>
      <c r="G14" s="72"/>
    </row>
    <row r="15" spans="1:7">
      <c r="A15" s="1" t="s">
        <v>43</v>
      </c>
      <c r="B15" s="62">
        <v>659000</v>
      </c>
      <c r="C15" s="60">
        <v>11</v>
      </c>
      <c r="D15" s="62">
        <v>692100</v>
      </c>
      <c r="E15" s="60">
        <v>10</v>
      </c>
      <c r="F15" s="62">
        <v>659000</v>
      </c>
      <c r="G15" s="72">
        <v>1</v>
      </c>
    </row>
    <row r="16" spans="1:7">
      <c r="A16" s="1" t="s">
        <v>44</v>
      </c>
      <c r="B16" s="62">
        <v>249966</v>
      </c>
      <c r="C16" s="60">
        <v>164</v>
      </c>
      <c r="D16" s="62">
        <v>245266</v>
      </c>
      <c r="E16" s="60">
        <v>158</v>
      </c>
      <c r="F16" s="62">
        <v>438266</v>
      </c>
      <c r="G16" s="72">
        <v>6</v>
      </c>
    </row>
    <row r="17" spans="1:7">
      <c r="A17" s="1" t="s">
        <v>46</v>
      </c>
      <c r="B17" s="62">
        <v>480000</v>
      </c>
      <c r="C17" s="60">
        <v>76</v>
      </c>
      <c r="D17" s="62">
        <v>460200</v>
      </c>
      <c r="E17" s="60">
        <v>73</v>
      </c>
      <c r="F17" s="62">
        <v>820000</v>
      </c>
      <c r="G17" s="72">
        <v>3</v>
      </c>
    </row>
    <row r="18" spans="1:7">
      <c r="A18" s="1" t="s">
        <v>51</v>
      </c>
      <c r="B18" s="62">
        <v>375000</v>
      </c>
      <c r="C18" s="60">
        <v>410</v>
      </c>
      <c r="D18" s="62">
        <v>367533</v>
      </c>
      <c r="E18" s="60">
        <v>397</v>
      </c>
      <c r="F18" s="62">
        <v>770000</v>
      </c>
      <c r="G18" s="72">
        <v>13</v>
      </c>
    </row>
    <row r="19" spans="1:7">
      <c r="A19" s="1" t="s">
        <v>53</v>
      </c>
      <c r="B19" s="62">
        <v>650000</v>
      </c>
      <c r="C19" s="60">
        <v>103</v>
      </c>
      <c r="D19" s="62">
        <v>675000</v>
      </c>
      <c r="E19" s="60">
        <v>98</v>
      </c>
      <c r="F19" s="62">
        <v>475000</v>
      </c>
      <c r="G19" s="72">
        <v>5</v>
      </c>
    </row>
    <row r="20" spans="1:7">
      <c r="A20" s="1" t="s">
        <v>56</v>
      </c>
      <c r="B20" s="62">
        <v>339966</v>
      </c>
      <c r="C20" s="60">
        <v>102</v>
      </c>
      <c r="D20" s="62">
        <v>333100</v>
      </c>
      <c r="E20" s="60">
        <v>96</v>
      </c>
      <c r="F20" s="62">
        <v>400733</v>
      </c>
      <c r="G20" s="72">
        <v>6</v>
      </c>
    </row>
    <row r="21" spans="1:7">
      <c r="A21" s="1" t="s">
        <v>57</v>
      </c>
      <c r="B21" s="62">
        <v>320000</v>
      </c>
      <c r="C21" s="60">
        <v>15</v>
      </c>
      <c r="D21" s="62">
        <v>320000</v>
      </c>
      <c r="E21" s="60">
        <v>15</v>
      </c>
      <c r="F21" s="62"/>
      <c r="G21" s="72"/>
    </row>
    <row r="22" spans="1:7">
      <c r="A22" s="1" t="s">
        <v>58</v>
      </c>
      <c r="B22" s="62">
        <v>369000</v>
      </c>
      <c r="C22" s="60">
        <v>191</v>
      </c>
      <c r="D22" s="62">
        <v>364000</v>
      </c>
      <c r="E22" s="60">
        <v>183</v>
      </c>
      <c r="F22" s="62">
        <v>442500</v>
      </c>
      <c r="G22" s="72">
        <v>8</v>
      </c>
    </row>
    <row r="23" spans="1:7">
      <c r="A23" s="54" t="s">
        <v>118</v>
      </c>
      <c r="B23" s="65">
        <f>(B7*C7+B8*C8+B9*C9+B10*C10+B11*C11+B12*C12+B13*C13+B14*C14+B15*C15+B16*C16+B17*C17+B18*C18+B19*C19+B20*C20+B21*C21+B22*C22)/C23</f>
        <v>363550.33047619049</v>
      </c>
      <c r="C23" s="134">
        <f>SUM(C7:C22)</f>
        <v>2100</v>
      </c>
      <c r="D23" s="65">
        <f>(D7*E7+D8*E8+D9*E9+D10*E10+D11*E11+D12*E12+D13*E13+D14*E14+D15*E15+D16*E16+D17*E17+D18*E18+D19*E19+D20*E20+D21*E21+D22*E22)/E23</f>
        <v>358200.90375707671</v>
      </c>
      <c r="E23" s="134">
        <f>SUM(E7:E22)</f>
        <v>1943</v>
      </c>
      <c r="F23" s="65">
        <f>(F7*G7+F8*G8+F9*G9+F10*G10+F11*G11+F12*G12+F13*G13+F14*G14+F15*G15+F16*G16+F17*G17+F18*G18+F19*G19+F20*G20+F21*G21+F22*G22)/G23</f>
        <v>429578.15286624205</v>
      </c>
      <c r="G23" s="135">
        <f>SUM(G7:G22)</f>
        <v>157</v>
      </c>
    </row>
    <row r="24" spans="1:7">
      <c r="A24" s="1" t="s">
        <v>16</v>
      </c>
      <c r="B24" s="62">
        <v>319900</v>
      </c>
      <c r="C24" s="60">
        <v>139</v>
      </c>
      <c r="D24" s="62">
        <v>311716</v>
      </c>
      <c r="E24" s="60">
        <v>134</v>
      </c>
      <c r="F24" s="62">
        <v>550000</v>
      </c>
      <c r="G24" s="72">
        <v>5</v>
      </c>
    </row>
    <row r="25" spans="1:7">
      <c r="A25" s="1" t="s">
        <v>18</v>
      </c>
      <c r="B25" s="62">
        <v>306500</v>
      </c>
      <c r="C25" s="60">
        <v>78</v>
      </c>
      <c r="D25" s="62">
        <v>280000</v>
      </c>
      <c r="E25" s="60">
        <v>69</v>
      </c>
      <c r="F25" s="62">
        <v>447933</v>
      </c>
      <c r="G25" s="72">
        <v>9</v>
      </c>
    </row>
    <row r="26" spans="1:7">
      <c r="A26" s="1" t="s">
        <v>19</v>
      </c>
      <c r="B26" s="62">
        <v>381000</v>
      </c>
      <c r="C26" s="60">
        <v>52</v>
      </c>
      <c r="D26" s="62">
        <v>371366</v>
      </c>
      <c r="E26" s="60">
        <v>50</v>
      </c>
      <c r="F26" s="62">
        <v>482466</v>
      </c>
      <c r="G26" s="72">
        <v>2</v>
      </c>
    </row>
    <row r="27" spans="1:7">
      <c r="A27" s="1" t="s">
        <v>20</v>
      </c>
      <c r="B27" s="62">
        <v>259000</v>
      </c>
      <c r="C27" s="60">
        <v>40</v>
      </c>
      <c r="D27" s="62">
        <v>259000</v>
      </c>
      <c r="E27" s="60">
        <v>40</v>
      </c>
      <c r="F27" s="62"/>
      <c r="G27" s="72"/>
    </row>
    <row r="28" spans="1:7">
      <c r="A28" s="1" t="s">
        <v>21</v>
      </c>
      <c r="B28" s="62">
        <v>327000</v>
      </c>
      <c r="C28" s="60">
        <v>82</v>
      </c>
      <c r="D28" s="62">
        <v>320000</v>
      </c>
      <c r="E28" s="60">
        <v>71</v>
      </c>
      <c r="F28" s="62">
        <v>400000</v>
      </c>
      <c r="G28" s="72">
        <v>11</v>
      </c>
    </row>
    <row r="29" spans="1:7">
      <c r="A29" s="1" t="s">
        <v>22</v>
      </c>
      <c r="B29" s="62">
        <v>272266</v>
      </c>
      <c r="C29" s="60">
        <v>76</v>
      </c>
      <c r="D29" s="62">
        <v>272266</v>
      </c>
      <c r="E29" s="60">
        <v>76</v>
      </c>
      <c r="F29" s="62"/>
      <c r="G29" s="72"/>
    </row>
    <row r="30" spans="1:7">
      <c r="A30" s="1" t="s">
        <v>23</v>
      </c>
      <c r="B30" s="62">
        <v>280500</v>
      </c>
      <c r="C30" s="60">
        <v>92</v>
      </c>
      <c r="D30" s="62">
        <v>277500</v>
      </c>
      <c r="E30" s="60">
        <v>86</v>
      </c>
      <c r="F30" s="62">
        <v>299666</v>
      </c>
      <c r="G30" s="72">
        <v>6</v>
      </c>
    </row>
    <row r="31" spans="1:7">
      <c r="A31" s="1" t="s">
        <v>26</v>
      </c>
      <c r="B31" s="62">
        <v>250000</v>
      </c>
      <c r="C31" s="60">
        <v>137</v>
      </c>
      <c r="D31" s="62">
        <v>243500</v>
      </c>
      <c r="E31" s="60">
        <v>126</v>
      </c>
      <c r="F31" s="62">
        <v>339933</v>
      </c>
      <c r="G31" s="72">
        <v>11</v>
      </c>
    </row>
    <row r="32" spans="1:7">
      <c r="A32" s="1" t="s">
        <v>28</v>
      </c>
      <c r="B32" s="62">
        <v>256733</v>
      </c>
      <c r="C32" s="60">
        <v>92</v>
      </c>
      <c r="D32" s="62">
        <v>250000</v>
      </c>
      <c r="E32" s="60">
        <v>83</v>
      </c>
      <c r="F32" s="62">
        <v>347933</v>
      </c>
      <c r="G32" s="72">
        <v>9</v>
      </c>
    </row>
    <row r="33" spans="1:7">
      <c r="A33" s="1" t="s">
        <v>30</v>
      </c>
      <c r="B33" s="62">
        <v>300000</v>
      </c>
      <c r="C33" s="60">
        <v>155</v>
      </c>
      <c r="D33" s="62">
        <v>300000</v>
      </c>
      <c r="E33" s="60">
        <v>153</v>
      </c>
      <c r="F33" s="62">
        <v>419966</v>
      </c>
      <c r="G33" s="72">
        <v>2</v>
      </c>
    </row>
    <row r="34" spans="1:7">
      <c r="A34" s="1" t="s">
        <v>36</v>
      </c>
      <c r="B34" s="62">
        <v>264500</v>
      </c>
      <c r="C34" s="60">
        <v>130</v>
      </c>
      <c r="D34" s="62">
        <v>260000</v>
      </c>
      <c r="E34" s="60">
        <v>121</v>
      </c>
      <c r="F34" s="62">
        <v>339933</v>
      </c>
      <c r="G34" s="72">
        <v>9</v>
      </c>
    </row>
    <row r="35" spans="1:7">
      <c r="A35" s="1" t="s">
        <v>45</v>
      </c>
      <c r="B35" s="62">
        <v>283266</v>
      </c>
      <c r="C35" s="60">
        <v>78</v>
      </c>
      <c r="D35" s="62">
        <v>282533</v>
      </c>
      <c r="E35" s="60">
        <v>71</v>
      </c>
      <c r="F35" s="62">
        <v>295333</v>
      </c>
      <c r="G35" s="72">
        <v>7</v>
      </c>
    </row>
    <row r="36" spans="1:7">
      <c r="A36" s="1" t="s">
        <v>47</v>
      </c>
      <c r="B36" s="62">
        <v>239066</v>
      </c>
      <c r="C36" s="60">
        <v>102</v>
      </c>
      <c r="D36" s="62">
        <v>235100</v>
      </c>
      <c r="E36" s="60">
        <v>98</v>
      </c>
      <c r="F36" s="62">
        <v>258966</v>
      </c>
      <c r="G36" s="72">
        <v>4</v>
      </c>
    </row>
    <row r="37" spans="1:7">
      <c r="A37" s="1" t="s">
        <v>48</v>
      </c>
      <c r="B37" s="62">
        <v>289133</v>
      </c>
      <c r="C37" s="60">
        <v>75</v>
      </c>
      <c r="D37" s="62">
        <v>288566</v>
      </c>
      <c r="E37" s="60">
        <v>70</v>
      </c>
      <c r="F37" s="62">
        <v>299933</v>
      </c>
      <c r="G37" s="72">
        <v>5</v>
      </c>
    </row>
    <row r="38" spans="1:7">
      <c r="A38" s="1" t="s">
        <v>50</v>
      </c>
      <c r="B38" s="62">
        <v>225000</v>
      </c>
      <c r="C38" s="60">
        <v>144</v>
      </c>
      <c r="D38" s="62">
        <v>212500</v>
      </c>
      <c r="E38" s="60">
        <v>140</v>
      </c>
      <c r="F38" s="62">
        <v>377500</v>
      </c>
      <c r="G38" s="72">
        <v>4</v>
      </c>
    </row>
    <row r="39" spans="1:7">
      <c r="A39" s="1" t="s">
        <v>52</v>
      </c>
      <c r="B39" s="62">
        <v>235000</v>
      </c>
      <c r="C39" s="60">
        <v>165</v>
      </c>
      <c r="D39" s="62">
        <v>235000</v>
      </c>
      <c r="E39" s="60">
        <v>163</v>
      </c>
      <c r="F39" s="62">
        <v>264366</v>
      </c>
      <c r="G39" s="72">
        <v>2</v>
      </c>
    </row>
    <row r="40" spans="1:7">
      <c r="A40" s="1" t="s">
        <v>55</v>
      </c>
      <c r="B40" s="62">
        <v>253160</v>
      </c>
      <c r="C40" s="60">
        <v>147</v>
      </c>
      <c r="D40" s="62">
        <v>250000</v>
      </c>
      <c r="E40" s="60">
        <v>141</v>
      </c>
      <c r="F40" s="62">
        <v>346000</v>
      </c>
      <c r="G40" s="72">
        <v>6</v>
      </c>
    </row>
    <row r="41" spans="1:7">
      <c r="A41" s="54" t="s">
        <v>119</v>
      </c>
      <c r="B41" s="65">
        <f>(B24*C24+B25*C25+B26*C26+B27*C27+B28*C28+B29*C29+B30*C30+B31*C31+B32*C32+B33*C33+B34*C34+B35*C35+B36*C36+B37*C37+B38*C38+B39*C39+B40*C40)/C41</f>
        <v>273074.95908071747</v>
      </c>
      <c r="C41" s="66">
        <f>SUM(C24:C40)</f>
        <v>1784</v>
      </c>
      <c r="D41" s="65">
        <f>(D24*E24+D25*E25+D26*E26+D27*E27+D28*E28+D29*E29+D30*E30+D31*E31+D32*E32+D33*E33+D34*E34+D35*E35+D36*E36+D37*E37+D38*E38+D39*E39+D40*E40)/E41</f>
        <v>267547.70862884162</v>
      </c>
      <c r="E41" s="66">
        <f>SUM(E24:E40)</f>
        <v>1692</v>
      </c>
      <c r="F41" s="65">
        <f>(F24*G24+F25*G25+F26*G26+F27*G27+F28*G28+F29*G29+F30*G30+F31*G31+F32*G32+F33*G33+F34*G34+F35*G35+F36*G36+F37*G37+F38*G38+F39*G39+F40*G40)/G41</f>
        <v>363390.28260869568</v>
      </c>
      <c r="G41" s="67">
        <f>SUM(G24:G40)</f>
        <v>92</v>
      </c>
    </row>
    <row r="42" spans="1:7">
      <c r="A42" s="1" t="s">
        <v>24</v>
      </c>
      <c r="B42" s="62">
        <v>230000</v>
      </c>
      <c r="C42" s="60">
        <v>563</v>
      </c>
      <c r="D42" s="62">
        <v>229966</v>
      </c>
      <c r="E42" s="60">
        <v>554</v>
      </c>
      <c r="F42" s="62">
        <v>360533</v>
      </c>
      <c r="G42" s="72">
        <v>9</v>
      </c>
    </row>
    <row r="43" spans="1:7">
      <c r="A43" s="1" t="s">
        <v>33</v>
      </c>
      <c r="B43" s="62">
        <v>266866</v>
      </c>
      <c r="C43" s="60">
        <v>417</v>
      </c>
      <c r="D43" s="62">
        <v>264716</v>
      </c>
      <c r="E43" s="60">
        <v>402</v>
      </c>
      <c r="F43" s="62">
        <v>368266</v>
      </c>
      <c r="G43" s="72">
        <v>15</v>
      </c>
    </row>
    <row r="44" spans="1:7">
      <c r="A44" s="1" t="s">
        <v>37</v>
      </c>
      <c r="B44" s="62">
        <v>282000</v>
      </c>
      <c r="C44" s="60">
        <v>104</v>
      </c>
      <c r="D44" s="62">
        <v>277500</v>
      </c>
      <c r="E44" s="60">
        <v>102</v>
      </c>
      <c r="F44" s="62">
        <v>298766</v>
      </c>
      <c r="G44" s="72">
        <v>2</v>
      </c>
    </row>
    <row r="45" spans="1:7">
      <c r="A45" s="1" t="s">
        <v>38</v>
      </c>
      <c r="B45" s="62">
        <v>279500</v>
      </c>
      <c r="C45" s="60">
        <v>514</v>
      </c>
      <c r="D45" s="62">
        <v>273500</v>
      </c>
      <c r="E45" s="60">
        <v>484</v>
      </c>
      <c r="F45" s="62">
        <v>451466</v>
      </c>
      <c r="G45" s="72">
        <v>30</v>
      </c>
    </row>
    <row r="46" spans="1:7">
      <c r="A46" s="1" t="s">
        <v>39</v>
      </c>
      <c r="B46" s="62">
        <v>230000</v>
      </c>
      <c r="C46" s="60">
        <v>570</v>
      </c>
      <c r="D46" s="62">
        <v>228333</v>
      </c>
      <c r="E46" s="60">
        <v>565</v>
      </c>
      <c r="F46" s="62">
        <v>397000</v>
      </c>
      <c r="G46" s="72">
        <v>5</v>
      </c>
    </row>
    <row r="47" spans="1:7">
      <c r="A47" s="1" t="s">
        <v>40</v>
      </c>
      <c r="B47" s="62">
        <v>233000</v>
      </c>
      <c r="C47" s="60">
        <v>1252</v>
      </c>
      <c r="D47" s="62">
        <v>231733</v>
      </c>
      <c r="E47" s="60">
        <v>1231</v>
      </c>
      <c r="F47" s="62">
        <v>425000</v>
      </c>
      <c r="G47" s="72">
        <v>21</v>
      </c>
    </row>
    <row r="48" spans="1:7">
      <c r="A48" s="1" t="s">
        <v>49</v>
      </c>
      <c r="B48" s="62">
        <v>342866</v>
      </c>
      <c r="C48" s="60">
        <v>196</v>
      </c>
      <c r="D48" s="62">
        <v>332266</v>
      </c>
      <c r="E48" s="60">
        <v>154</v>
      </c>
      <c r="F48" s="62">
        <v>364800</v>
      </c>
      <c r="G48" s="72">
        <v>42</v>
      </c>
    </row>
    <row r="49" spans="1:7">
      <c r="A49" s="1" t="s">
        <v>54</v>
      </c>
      <c r="B49" s="62">
        <v>280000</v>
      </c>
      <c r="C49" s="60">
        <v>506</v>
      </c>
      <c r="D49" s="62">
        <v>275000</v>
      </c>
      <c r="E49" s="60">
        <v>462</v>
      </c>
      <c r="F49" s="62">
        <v>306933</v>
      </c>
      <c r="G49" s="72">
        <v>44</v>
      </c>
    </row>
    <row r="50" spans="1:7">
      <c r="A50" s="1" t="s">
        <v>59</v>
      </c>
      <c r="B50" s="62">
        <v>394500</v>
      </c>
      <c r="C50" s="60">
        <v>294</v>
      </c>
      <c r="D50" s="62">
        <v>390000</v>
      </c>
      <c r="E50" s="60">
        <v>284</v>
      </c>
      <c r="F50" s="62">
        <v>635000</v>
      </c>
      <c r="G50" s="72">
        <v>10</v>
      </c>
    </row>
    <row r="51" spans="1:7">
      <c r="A51" s="54" t="s">
        <v>120</v>
      </c>
      <c r="B51" s="65">
        <f>(B42*C42+B43*C43+B44*C44+B45*C45+B46*C46+B47*C47+B48*C48+B49*C49+B50*C50)/C51</f>
        <v>263008.3464673913</v>
      </c>
      <c r="C51" s="66">
        <f>SUM(C42:C50)</f>
        <v>4416</v>
      </c>
      <c r="D51" s="65">
        <f>(D42*E42+D43*E43+D44*E44+D45*E45+D46*E46+D47*E47+D48*E48+D49*E49+D50*E50)/E51</f>
        <v>259024.64086833413</v>
      </c>
      <c r="E51" s="66">
        <f>SUM(E42:E50)</f>
        <v>4238</v>
      </c>
      <c r="F51" s="65">
        <f>(F42*G42+F43*G43+F44*G44+F45*G45+F46*G46+F47*G47+F48*G48+F49*G49+F50*G50)/G51</f>
        <v>387623.32022471912</v>
      </c>
      <c r="G51" s="67">
        <f>SUM(G42:G50)</f>
        <v>178</v>
      </c>
    </row>
    <row r="52" spans="1:7">
      <c r="A52" s="232" t="s">
        <v>121</v>
      </c>
      <c r="B52" s="65">
        <f>(B51*C51+B41*C41+B23*C23)/C52</f>
        <v>290610.39506024099</v>
      </c>
      <c r="C52" s="233">
        <f>SUM(C51,C41,C23)</f>
        <v>8300</v>
      </c>
      <c r="D52" s="65">
        <f>(D51*E51+D41*E41+D23*E23)/E52</f>
        <v>285332.33926076465</v>
      </c>
      <c r="E52" s="233">
        <f>SUM(E51,E41,E23)</f>
        <v>7873</v>
      </c>
      <c r="F52" s="65">
        <f>(F51*G51+F41*G41+F23*G23)/G52</f>
        <v>397828.1662763466</v>
      </c>
      <c r="G52" s="233">
        <f>SUM(G51,G41,G23)</f>
        <v>427</v>
      </c>
    </row>
    <row r="53" spans="1:7">
      <c r="A53" s="143" t="s">
        <v>122</v>
      </c>
      <c r="B53" s="144">
        <v>235000</v>
      </c>
      <c r="C53" s="147">
        <v>6725</v>
      </c>
      <c r="D53" s="144">
        <v>232533</v>
      </c>
      <c r="E53" s="147">
        <v>6532</v>
      </c>
      <c r="F53" s="144">
        <v>355933</v>
      </c>
      <c r="G53" s="146">
        <v>193</v>
      </c>
    </row>
    <row r="54" spans="1:7">
      <c r="A54" s="143" t="s">
        <v>123</v>
      </c>
      <c r="B54" s="144">
        <v>294000</v>
      </c>
      <c r="C54" s="147">
        <v>5761</v>
      </c>
      <c r="D54" s="144">
        <v>286000</v>
      </c>
      <c r="E54" s="147">
        <v>5419</v>
      </c>
      <c r="F54" s="144">
        <v>380000</v>
      </c>
      <c r="G54" s="146">
        <v>342</v>
      </c>
    </row>
    <row r="55" spans="1:7">
      <c r="A55" s="143" t="s">
        <v>124</v>
      </c>
      <c r="B55" s="144">
        <v>230000</v>
      </c>
      <c r="C55" s="147">
        <v>22864</v>
      </c>
      <c r="D55" s="144">
        <v>225000</v>
      </c>
      <c r="E55" s="147">
        <v>22156</v>
      </c>
      <c r="F55" s="144">
        <v>361466</v>
      </c>
      <c r="G55" s="146">
        <v>708</v>
      </c>
    </row>
  </sheetData>
  <mergeCells count="3">
    <mergeCell ref="B5:C5"/>
    <mergeCell ref="D5:E5"/>
    <mergeCell ref="F5:G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4"/>
  <sheetViews>
    <sheetView zoomScale="150" zoomScaleNormal="150" zoomScalePageLayoutView="150" workbookViewId="0">
      <pane ySplit="5" topLeftCell="A37" activePane="bottomLeft" state="frozenSplit"/>
      <selection activeCell="B7" sqref="B7"/>
      <selection pane="bottomLeft" activeCell="C54" sqref="C54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8">
      <c r="A1" t="s">
        <v>141</v>
      </c>
      <c r="B1" s="62"/>
      <c r="C1" s="60"/>
      <c r="D1" s="62"/>
      <c r="E1" s="60"/>
      <c r="F1" s="62"/>
      <c r="G1" s="60"/>
    </row>
    <row r="2" spans="1:8">
      <c r="A2" s="64" t="s">
        <v>110</v>
      </c>
      <c r="B2" s="62"/>
      <c r="C2" s="60"/>
      <c r="D2" s="62"/>
      <c r="E2" s="60"/>
      <c r="F2" s="62"/>
      <c r="G2" s="60"/>
    </row>
    <row r="3" spans="1:8">
      <c r="B3" s="62"/>
      <c r="C3" s="60"/>
      <c r="D3" s="62"/>
      <c r="E3" s="60"/>
      <c r="F3" s="62"/>
      <c r="G3" s="60"/>
    </row>
    <row r="4" spans="1:8">
      <c r="A4" s="141"/>
      <c r="B4" s="878" t="s">
        <v>111</v>
      </c>
      <c r="C4" s="879"/>
      <c r="D4" s="878" t="s">
        <v>112</v>
      </c>
      <c r="E4" s="879"/>
      <c r="F4" s="878" t="s">
        <v>113</v>
      </c>
      <c r="G4" s="879"/>
    </row>
    <row r="5" spans="1:8" ht="42">
      <c r="A5" s="142" t="s">
        <v>114</v>
      </c>
      <c r="B5" s="61" t="s">
        <v>115</v>
      </c>
      <c r="C5" s="63" t="s">
        <v>116</v>
      </c>
      <c r="D5" s="61" t="s">
        <v>115</v>
      </c>
      <c r="E5" s="63" t="s">
        <v>116</v>
      </c>
      <c r="F5" s="61" t="s">
        <v>115</v>
      </c>
      <c r="G5" s="63" t="s">
        <v>116</v>
      </c>
    </row>
    <row r="6" spans="1:8">
      <c r="A6" s="2" t="s">
        <v>25</v>
      </c>
      <c r="B6" s="62">
        <v>257166</v>
      </c>
      <c r="C6" s="595">
        <v>42</v>
      </c>
      <c r="D6" s="62">
        <v>257166</v>
      </c>
      <c r="E6" s="595">
        <v>42</v>
      </c>
      <c r="F6" s="474" t="s">
        <v>142</v>
      </c>
      <c r="G6" s="595">
        <v>0</v>
      </c>
    </row>
    <row r="7" spans="1:8">
      <c r="A7" s="1" t="s">
        <v>27</v>
      </c>
      <c r="B7" s="62">
        <v>290000</v>
      </c>
      <c r="C7" s="595">
        <v>278</v>
      </c>
      <c r="D7" s="62">
        <v>275000</v>
      </c>
      <c r="E7" s="595">
        <v>251</v>
      </c>
      <c r="F7" s="62">
        <v>354933</v>
      </c>
      <c r="G7" s="596">
        <v>27</v>
      </c>
      <c r="H7">
        <v>1</v>
      </c>
    </row>
    <row r="8" spans="1:8">
      <c r="A8" s="1" t="s">
        <v>29</v>
      </c>
      <c r="B8" s="62">
        <v>343333</v>
      </c>
      <c r="C8" s="595">
        <v>71</v>
      </c>
      <c r="D8" s="62">
        <v>334500</v>
      </c>
      <c r="E8" s="595">
        <v>68</v>
      </c>
      <c r="F8" s="62">
        <v>529933</v>
      </c>
      <c r="G8" s="596">
        <v>3</v>
      </c>
      <c r="H8" s="62">
        <v>1</v>
      </c>
    </row>
    <row r="9" spans="1:8">
      <c r="A9" s="1" t="s">
        <v>31</v>
      </c>
      <c r="B9" s="62">
        <v>287000</v>
      </c>
      <c r="C9" s="595">
        <v>445</v>
      </c>
      <c r="D9" s="62">
        <v>287766</v>
      </c>
      <c r="E9" s="595">
        <v>396</v>
      </c>
      <c r="F9" s="62">
        <v>279933</v>
      </c>
      <c r="G9" s="596">
        <v>49</v>
      </c>
      <c r="H9" s="62">
        <v>1</v>
      </c>
    </row>
    <row r="10" spans="1:8">
      <c r="A10" s="1" t="s">
        <v>32</v>
      </c>
      <c r="B10" s="62">
        <v>414500</v>
      </c>
      <c r="C10" s="595">
        <v>16</v>
      </c>
      <c r="D10" s="62">
        <v>414500</v>
      </c>
      <c r="E10" s="595">
        <v>16</v>
      </c>
      <c r="F10" s="474" t="s">
        <v>142</v>
      </c>
      <c r="G10" s="595">
        <v>0</v>
      </c>
    </row>
    <row r="11" spans="1:8">
      <c r="A11" s="1" t="s">
        <v>35</v>
      </c>
      <c r="B11" s="62">
        <v>357000</v>
      </c>
      <c r="C11" s="595">
        <v>25</v>
      </c>
      <c r="D11" s="62">
        <v>357000</v>
      </c>
      <c r="E11" s="595">
        <v>25</v>
      </c>
      <c r="F11" s="474" t="s">
        <v>142</v>
      </c>
      <c r="G11" s="595">
        <v>0</v>
      </c>
    </row>
    <row r="12" spans="1:8">
      <c r="A12" s="1" t="s">
        <v>41</v>
      </c>
      <c r="B12" s="474">
        <v>1175000</v>
      </c>
      <c r="C12" s="595">
        <v>23</v>
      </c>
      <c r="D12" s="474">
        <v>1175000</v>
      </c>
      <c r="E12" s="595">
        <v>23</v>
      </c>
      <c r="F12" s="474" t="s">
        <v>142</v>
      </c>
      <c r="G12" s="595">
        <v>0</v>
      </c>
    </row>
    <row r="13" spans="1:8">
      <c r="A13" s="1" t="s">
        <v>42</v>
      </c>
      <c r="B13" s="62">
        <v>358866</v>
      </c>
      <c r="C13" s="595">
        <v>25</v>
      </c>
      <c r="D13" s="62">
        <v>358866</v>
      </c>
      <c r="E13" s="595">
        <v>25</v>
      </c>
      <c r="F13" s="474" t="s">
        <v>142</v>
      </c>
      <c r="G13" s="595">
        <v>0</v>
      </c>
    </row>
    <row r="14" spans="1:8">
      <c r="A14" s="1" t="s">
        <v>43</v>
      </c>
      <c r="B14" s="62">
        <v>707000</v>
      </c>
      <c r="C14" s="595">
        <v>8</v>
      </c>
      <c r="D14" s="62">
        <v>707000</v>
      </c>
      <c r="E14" s="595">
        <v>8</v>
      </c>
      <c r="F14" s="474" t="s">
        <v>142</v>
      </c>
      <c r="G14" s="595">
        <v>0</v>
      </c>
    </row>
    <row r="15" spans="1:8">
      <c r="A15" s="1" t="s">
        <v>44</v>
      </c>
      <c r="B15" s="62">
        <v>227533</v>
      </c>
      <c r="C15" s="595">
        <v>157</v>
      </c>
      <c r="D15" s="62">
        <v>226000</v>
      </c>
      <c r="E15" s="595">
        <v>155</v>
      </c>
      <c r="F15" s="62">
        <v>444933</v>
      </c>
      <c r="G15" s="596">
        <v>2</v>
      </c>
      <c r="H15" s="62">
        <v>1</v>
      </c>
    </row>
    <row r="16" spans="1:8">
      <c r="A16" s="1" t="s">
        <v>46</v>
      </c>
      <c r="B16" s="62">
        <v>437500</v>
      </c>
      <c r="C16" s="595">
        <v>68</v>
      </c>
      <c r="D16" s="62">
        <v>422000</v>
      </c>
      <c r="E16" s="595">
        <v>65</v>
      </c>
      <c r="F16" s="62">
        <v>692533</v>
      </c>
      <c r="G16" s="596">
        <v>3</v>
      </c>
      <c r="H16" s="62">
        <v>1</v>
      </c>
    </row>
    <row r="17" spans="1:8">
      <c r="A17" s="1" t="s">
        <v>51</v>
      </c>
      <c r="B17" s="62">
        <v>340000</v>
      </c>
      <c r="C17" s="595">
        <v>399</v>
      </c>
      <c r="D17" s="62">
        <v>340000</v>
      </c>
      <c r="E17" s="595">
        <v>397</v>
      </c>
      <c r="F17" s="62">
        <v>536366</v>
      </c>
      <c r="G17" s="596">
        <v>2</v>
      </c>
      <c r="H17" s="62">
        <v>1</v>
      </c>
    </row>
    <row r="18" spans="1:8">
      <c r="A18" s="1" t="s">
        <v>53</v>
      </c>
      <c r="B18" s="62">
        <v>575000</v>
      </c>
      <c r="C18" s="595">
        <v>109</v>
      </c>
      <c r="D18" s="62">
        <v>573333</v>
      </c>
      <c r="E18" s="595">
        <v>103</v>
      </c>
      <c r="F18" s="62">
        <v>602466</v>
      </c>
      <c r="G18" s="596">
        <v>6</v>
      </c>
      <c r="H18" s="62">
        <v>1</v>
      </c>
    </row>
    <row r="19" spans="1:8">
      <c r="A19" s="1" t="s">
        <v>56</v>
      </c>
      <c r="B19" s="62">
        <v>345000</v>
      </c>
      <c r="C19" s="595">
        <v>99</v>
      </c>
      <c r="D19" s="62">
        <v>325500</v>
      </c>
      <c r="E19" s="595">
        <v>94</v>
      </c>
      <c r="F19" s="62">
        <v>418600</v>
      </c>
      <c r="G19" s="596">
        <v>5</v>
      </c>
      <c r="H19" s="62">
        <v>1</v>
      </c>
    </row>
    <row r="20" spans="1:8">
      <c r="A20" s="1" t="s">
        <v>57</v>
      </c>
      <c r="B20" s="62">
        <v>330266</v>
      </c>
      <c r="C20" s="595">
        <v>10</v>
      </c>
      <c r="D20" s="62">
        <v>330266</v>
      </c>
      <c r="E20" s="595">
        <v>10</v>
      </c>
      <c r="F20" s="474" t="s">
        <v>142</v>
      </c>
      <c r="G20" s="595">
        <v>0</v>
      </c>
    </row>
    <row r="21" spans="1:8">
      <c r="A21" s="1" t="s">
        <v>58</v>
      </c>
      <c r="B21" s="62">
        <v>361000</v>
      </c>
      <c r="C21" s="595">
        <v>157</v>
      </c>
      <c r="D21" s="62">
        <v>361000</v>
      </c>
      <c r="E21" s="595">
        <v>153</v>
      </c>
      <c r="F21" s="62">
        <v>452766</v>
      </c>
      <c r="G21" s="596">
        <v>4</v>
      </c>
      <c r="H21" s="62">
        <v>1</v>
      </c>
    </row>
    <row r="22" spans="1:8">
      <c r="A22" s="54" t="s">
        <v>118</v>
      </c>
      <c r="B22" s="65">
        <f>(B6*C6+B7*C7+B8*C8+B9*C9+B10*C10+B11*C11+B12*C12+B13*C13+B14*C14+B15*C15+B16*C16+B17*C17+B18*C18+B19*C19+B20*C20+B21*C21)/C22</f>
        <v>340923.70910973084</v>
      </c>
      <c r="C22" s="134">
        <f>SUM(C6:C21)</f>
        <v>1932</v>
      </c>
      <c r="D22" s="65">
        <f>(D6*E6+D7*E7+D8*E8+D9*E9+D10*E10+D11*E11+D12*E12+D13*E13+D14*E14+D15*E15+D16*E16+D17*E17+D18*E18+D19*E19+D20*E20+D21*E21)/E22</f>
        <v>338264.83724740578</v>
      </c>
      <c r="E22" s="134">
        <f>SUM(E6:E21)</f>
        <v>1831</v>
      </c>
      <c r="F22" s="65">
        <f>(F7*G7+F8*G8+F9*G9+F15*G15+F16*G16+F17*G17+F18*G18+F19*G19+F21*G21)/G22</f>
        <v>360878.85148514854</v>
      </c>
      <c r="G22" s="135">
        <f>SUM(G6:G21)</f>
        <v>101</v>
      </c>
    </row>
    <row r="23" spans="1:8">
      <c r="A23" s="1" t="s">
        <v>16</v>
      </c>
      <c r="B23" s="62">
        <v>292833</v>
      </c>
      <c r="C23" s="60">
        <v>134</v>
      </c>
      <c r="D23" s="62">
        <v>292833</v>
      </c>
      <c r="E23" s="60">
        <v>134</v>
      </c>
      <c r="F23" s="474" t="s">
        <v>142</v>
      </c>
      <c r="G23" s="72">
        <v>0</v>
      </c>
      <c r="H23" s="62">
        <v>1</v>
      </c>
    </row>
    <row r="24" spans="1:8">
      <c r="A24" s="1" t="s">
        <v>18</v>
      </c>
      <c r="B24" s="62">
        <v>300000</v>
      </c>
      <c r="C24" s="60">
        <v>86</v>
      </c>
      <c r="D24" s="62">
        <v>286666</v>
      </c>
      <c r="E24" s="60">
        <v>79</v>
      </c>
      <c r="F24" s="62">
        <v>445000</v>
      </c>
      <c r="G24" s="72">
        <v>7</v>
      </c>
      <c r="H24" s="62">
        <v>1</v>
      </c>
    </row>
    <row r="25" spans="1:8">
      <c r="A25" s="1" t="s">
        <v>19</v>
      </c>
      <c r="B25" s="62">
        <v>388300</v>
      </c>
      <c r="C25" s="60">
        <v>54</v>
      </c>
      <c r="D25" s="62">
        <v>399000</v>
      </c>
      <c r="E25" s="60">
        <v>49</v>
      </c>
      <c r="F25" s="62">
        <v>275000</v>
      </c>
      <c r="G25" s="72">
        <v>5</v>
      </c>
      <c r="H25" s="62">
        <v>1</v>
      </c>
    </row>
    <row r="26" spans="1:8">
      <c r="A26" s="1" t="s">
        <v>20</v>
      </c>
      <c r="B26" s="62">
        <v>242000</v>
      </c>
      <c r="C26" s="60">
        <v>47</v>
      </c>
      <c r="D26" s="62">
        <v>242000</v>
      </c>
      <c r="E26" s="60">
        <v>47</v>
      </c>
      <c r="F26" s="474" t="s">
        <v>142</v>
      </c>
      <c r="G26" s="72">
        <v>0</v>
      </c>
    </row>
    <row r="27" spans="1:8">
      <c r="A27" s="1" t="s">
        <v>21</v>
      </c>
      <c r="B27" s="62">
        <v>315000</v>
      </c>
      <c r="C27" s="60">
        <v>77</v>
      </c>
      <c r="D27" s="62">
        <v>315000</v>
      </c>
      <c r="E27" s="60">
        <v>68</v>
      </c>
      <c r="F27" s="62">
        <v>366000</v>
      </c>
      <c r="G27" s="72">
        <v>9</v>
      </c>
      <c r="H27" s="62">
        <v>1</v>
      </c>
    </row>
    <row r="28" spans="1:8">
      <c r="A28" s="1" t="s">
        <v>22</v>
      </c>
      <c r="B28" s="62">
        <v>258000</v>
      </c>
      <c r="C28" s="60">
        <v>55</v>
      </c>
      <c r="D28" s="62">
        <v>258000</v>
      </c>
      <c r="E28" s="60">
        <v>55</v>
      </c>
      <c r="F28" s="474" t="s">
        <v>142</v>
      </c>
      <c r="G28" s="72">
        <v>0</v>
      </c>
      <c r="H28" s="62">
        <v>1</v>
      </c>
    </row>
    <row r="29" spans="1:8">
      <c r="A29" s="1" t="s">
        <v>23</v>
      </c>
      <c r="B29" s="62">
        <v>269233</v>
      </c>
      <c r="C29" s="60">
        <v>84</v>
      </c>
      <c r="D29" s="62">
        <v>266000</v>
      </c>
      <c r="E29" s="60">
        <v>79</v>
      </c>
      <c r="F29" s="62">
        <v>269933</v>
      </c>
      <c r="G29" s="72">
        <v>5</v>
      </c>
      <c r="H29" s="62">
        <v>1</v>
      </c>
    </row>
    <row r="30" spans="1:8">
      <c r="A30" s="1" t="s">
        <v>26</v>
      </c>
      <c r="B30" s="62">
        <v>245000</v>
      </c>
      <c r="C30" s="60">
        <v>125</v>
      </c>
      <c r="D30" s="62">
        <v>240500</v>
      </c>
      <c r="E30" s="60">
        <v>114</v>
      </c>
      <c r="F30" s="62">
        <v>287400</v>
      </c>
      <c r="G30" s="72">
        <v>11</v>
      </c>
      <c r="H30" s="62">
        <v>1</v>
      </c>
    </row>
    <row r="31" spans="1:8">
      <c r="A31" s="1" t="s">
        <v>28</v>
      </c>
      <c r="B31" s="62">
        <v>234000</v>
      </c>
      <c r="C31" s="60">
        <v>77</v>
      </c>
      <c r="D31" s="62">
        <v>233500</v>
      </c>
      <c r="E31" s="60">
        <v>72</v>
      </c>
      <c r="F31" s="62">
        <v>235100</v>
      </c>
      <c r="G31" s="72">
        <v>5</v>
      </c>
      <c r="H31" s="62">
        <v>1</v>
      </c>
    </row>
    <row r="32" spans="1:8">
      <c r="A32" s="1" t="s">
        <v>30</v>
      </c>
      <c r="B32" s="62">
        <v>307000</v>
      </c>
      <c r="C32" s="60">
        <v>152</v>
      </c>
      <c r="D32" s="62">
        <v>307000</v>
      </c>
      <c r="E32" s="60">
        <v>151</v>
      </c>
      <c r="F32" s="62">
        <v>327400</v>
      </c>
      <c r="G32" s="72">
        <v>1</v>
      </c>
      <c r="H32" s="62">
        <v>1</v>
      </c>
    </row>
    <row r="33" spans="1:8">
      <c r="A33" s="1" t="s">
        <v>36</v>
      </c>
      <c r="B33" s="62">
        <v>241000</v>
      </c>
      <c r="C33" s="60">
        <v>86</v>
      </c>
      <c r="D33" s="62">
        <v>239966</v>
      </c>
      <c r="E33" s="60">
        <v>84</v>
      </c>
      <c r="F33" s="62">
        <v>303766</v>
      </c>
      <c r="G33" s="72">
        <v>2</v>
      </c>
      <c r="H33" s="62">
        <v>1</v>
      </c>
    </row>
    <row r="34" spans="1:8">
      <c r="A34" s="1" t="s">
        <v>45</v>
      </c>
      <c r="B34" s="62">
        <v>262866</v>
      </c>
      <c r="C34" s="60">
        <v>76</v>
      </c>
      <c r="D34" s="62">
        <v>260800</v>
      </c>
      <c r="E34" s="60">
        <v>75</v>
      </c>
      <c r="F34" s="62">
        <v>297000</v>
      </c>
      <c r="G34" s="72">
        <v>1</v>
      </c>
      <c r="H34" s="62">
        <v>1</v>
      </c>
    </row>
    <row r="35" spans="1:8">
      <c r="A35" s="1" t="s">
        <v>47</v>
      </c>
      <c r="B35" s="62">
        <v>231333</v>
      </c>
      <c r="C35" s="60">
        <v>65</v>
      </c>
      <c r="D35" s="62">
        <v>225000</v>
      </c>
      <c r="E35" s="60">
        <v>63</v>
      </c>
      <c r="F35" s="62">
        <v>257733</v>
      </c>
      <c r="G35" s="72">
        <v>2</v>
      </c>
      <c r="H35" s="62">
        <v>1</v>
      </c>
    </row>
    <row r="36" spans="1:8">
      <c r="A36" s="1" t="s">
        <v>48</v>
      </c>
      <c r="B36" s="62">
        <v>270000</v>
      </c>
      <c r="C36" s="60">
        <v>79</v>
      </c>
      <c r="D36" s="62">
        <v>269966</v>
      </c>
      <c r="E36" s="60">
        <v>78</v>
      </c>
      <c r="F36" s="62">
        <v>279933</v>
      </c>
      <c r="G36" s="72">
        <v>1</v>
      </c>
      <c r="H36" s="62">
        <v>1</v>
      </c>
    </row>
    <row r="37" spans="1:8">
      <c r="A37" s="1" t="s">
        <v>50</v>
      </c>
      <c r="B37" s="62">
        <v>205000</v>
      </c>
      <c r="C37" s="60">
        <v>133</v>
      </c>
      <c r="D37" s="62">
        <v>199933</v>
      </c>
      <c r="E37" s="60">
        <v>131</v>
      </c>
      <c r="F37" s="62">
        <v>327433</v>
      </c>
      <c r="G37" s="72">
        <v>2</v>
      </c>
      <c r="H37" s="62">
        <v>1</v>
      </c>
    </row>
    <row r="38" spans="1:8">
      <c r="A38" s="1" t="s">
        <v>52</v>
      </c>
      <c r="B38" s="62">
        <v>208000</v>
      </c>
      <c r="C38" s="60">
        <v>174</v>
      </c>
      <c r="D38" s="62">
        <v>208000</v>
      </c>
      <c r="E38" s="60">
        <v>171</v>
      </c>
      <c r="F38" s="62">
        <v>258000</v>
      </c>
      <c r="G38" s="72">
        <v>3</v>
      </c>
      <c r="H38" s="62">
        <v>1</v>
      </c>
    </row>
    <row r="39" spans="1:8">
      <c r="A39" s="1" t="s">
        <v>55</v>
      </c>
      <c r="B39" s="62">
        <v>257000</v>
      </c>
      <c r="C39" s="60">
        <v>117</v>
      </c>
      <c r="D39" s="62">
        <v>254000</v>
      </c>
      <c r="E39" s="60">
        <v>111</v>
      </c>
      <c r="F39" s="62">
        <v>300000</v>
      </c>
      <c r="G39" s="72">
        <v>6</v>
      </c>
      <c r="H39" s="62">
        <v>1</v>
      </c>
    </row>
    <row r="40" spans="1:8">
      <c r="A40" s="54" t="s">
        <v>119</v>
      </c>
      <c r="B40" s="65">
        <f>(B23*C23+B24*C24+B25*C25+B26*C26+B27*C27+B28*C28+B29*C29+B30*C30+B31*C31+B32*C32+B33*C33+B34*C34+B35*C35+B36*C36+B37*C37+B38*C38+B39*C39)/C40</f>
        <v>261780.29302899443</v>
      </c>
      <c r="C40" s="66">
        <f>SUM(C23:C39)</f>
        <v>1621</v>
      </c>
      <c r="D40" s="65">
        <f>(D23*E23+D24*E24+D25*E25+D26*E26+D27*E27+D28*E28+D29*E29+D30*E30+D31*E31+D32*E32+D33*E33+D34*E34+D35*E35+D36*E36+D37*E37+D38*E38+D39*E39)/E40</f>
        <v>259400.35297885971</v>
      </c>
      <c r="E40" s="66">
        <f>SUM(E23:E39)</f>
        <v>1561</v>
      </c>
      <c r="F40" s="65">
        <f>(F24*G24+F25*G25+F27*G27+F29*G29+F30*G30+F31*G31+F32*G32+F33*G33+F34*G34+F35*G35+F36*G36+F37*G37+F38*G38+F39*G39)/G40</f>
        <v>312112.7</v>
      </c>
      <c r="G40" s="67">
        <f>SUM(G23:G39)</f>
        <v>60</v>
      </c>
    </row>
    <row r="41" spans="1:8">
      <c r="A41" s="1" t="s">
        <v>24</v>
      </c>
      <c r="B41" s="62">
        <v>220000</v>
      </c>
      <c r="C41" s="60">
        <v>531</v>
      </c>
      <c r="D41" s="62">
        <v>219933</v>
      </c>
      <c r="E41" s="60">
        <v>524</v>
      </c>
      <c r="F41" s="62">
        <v>239933</v>
      </c>
      <c r="G41" s="72">
        <v>7</v>
      </c>
      <c r="H41" s="62">
        <v>1</v>
      </c>
    </row>
    <row r="42" spans="1:8">
      <c r="A42" s="1" t="s">
        <v>33</v>
      </c>
      <c r="B42" s="62">
        <v>258166</v>
      </c>
      <c r="C42" s="60">
        <v>352</v>
      </c>
      <c r="D42" s="62">
        <v>252000</v>
      </c>
      <c r="E42" s="60">
        <v>327</v>
      </c>
      <c r="F42" s="62">
        <v>351933</v>
      </c>
      <c r="G42" s="72">
        <v>25</v>
      </c>
      <c r="H42" s="62">
        <v>1</v>
      </c>
    </row>
    <row r="43" spans="1:8">
      <c r="A43" s="1" t="s">
        <v>37</v>
      </c>
      <c r="B43" s="62">
        <v>275000</v>
      </c>
      <c r="C43" s="60">
        <v>102</v>
      </c>
      <c r="D43" s="62">
        <v>274500</v>
      </c>
      <c r="E43" s="60">
        <v>100</v>
      </c>
      <c r="F43" s="62">
        <v>383750</v>
      </c>
      <c r="G43" s="72">
        <v>2</v>
      </c>
      <c r="H43" s="62">
        <v>1</v>
      </c>
    </row>
    <row r="44" spans="1:8">
      <c r="A44" s="1" t="s">
        <v>38</v>
      </c>
      <c r="B44" s="62">
        <v>285800</v>
      </c>
      <c r="C44" s="60">
        <v>437</v>
      </c>
      <c r="D44" s="62">
        <v>279550</v>
      </c>
      <c r="E44" s="60">
        <v>406</v>
      </c>
      <c r="F44" s="62">
        <v>401800</v>
      </c>
      <c r="G44" s="72">
        <v>31</v>
      </c>
      <c r="H44" s="62">
        <v>1</v>
      </c>
    </row>
    <row r="45" spans="1:8">
      <c r="A45" s="1" t="s">
        <v>39</v>
      </c>
      <c r="B45" s="62">
        <v>225000</v>
      </c>
      <c r="C45" s="60">
        <v>499</v>
      </c>
      <c r="D45" s="62">
        <v>225000</v>
      </c>
      <c r="E45" s="60">
        <v>496</v>
      </c>
      <c r="F45" s="62">
        <v>390000</v>
      </c>
      <c r="G45" s="72">
        <v>3</v>
      </c>
      <c r="H45" s="62">
        <v>1</v>
      </c>
    </row>
    <row r="46" spans="1:8">
      <c r="A46" s="1" t="s">
        <v>40</v>
      </c>
      <c r="B46" s="62">
        <v>221000</v>
      </c>
      <c r="C46" s="60">
        <v>1159</v>
      </c>
      <c r="D46" s="62">
        <v>221000</v>
      </c>
      <c r="E46" s="60">
        <v>1151</v>
      </c>
      <c r="F46" s="62">
        <v>338500</v>
      </c>
      <c r="G46" s="72">
        <v>8</v>
      </c>
      <c r="H46" s="62">
        <v>1</v>
      </c>
    </row>
    <row r="47" spans="1:8">
      <c r="A47" s="1" t="s">
        <v>49</v>
      </c>
      <c r="B47" s="62">
        <v>320000</v>
      </c>
      <c r="C47" s="60">
        <v>189</v>
      </c>
      <c r="D47" s="62">
        <v>309466</v>
      </c>
      <c r="E47" s="60">
        <v>170</v>
      </c>
      <c r="F47" s="62">
        <v>484933</v>
      </c>
      <c r="G47" s="72">
        <v>19</v>
      </c>
      <c r="H47" s="62">
        <v>1</v>
      </c>
    </row>
    <row r="48" spans="1:8">
      <c r="A48" s="1" t="s">
        <v>54</v>
      </c>
      <c r="B48" s="62">
        <v>270500</v>
      </c>
      <c r="C48" s="60">
        <v>478</v>
      </c>
      <c r="D48" s="62">
        <v>269933</v>
      </c>
      <c r="E48" s="60">
        <v>449</v>
      </c>
      <c r="F48" s="62">
        <v>304400</v>
      </c>
      <c r="G48" s="72">
        <v>29</v>
      </c>
      <c r="H48" s="62">
        <v>1</v>
      </c>
    </row>
    <row r="49" spans="1:8">
      <c r="A49" s="1" t="s">
        <v>59</v>
      </c>
      <c r="B49" s="62">
        <v>357266</v>
      </c>
      <c r="C49" s="60">
        <v>282</v>
      </c>
      <c r="D49" s="62">
        <v>359000</v>
      </c>
      <c r="E49" s="60">
        <v>279</v>
      </c>
      <c r="F49" s="62">
        <v>226000</v>
      </c>
      <c r="G49" s="72">
        <v>3</v>
      </c>
      <c r="H49" s="62">
        <v>1</v>
      </c>
    </row>
    <row r="50" spans="1:8">
      <c r="A50" s="54" t="s">
        <v>120</v>
      </c>
      <c r="B50" s="65">
        <f>(B41*C41+B42*C42+B43*C43+B44*C44+B45*C45+B46*C46+B47*C47+B48*C48+B49*C49)/C50</f>
        <v>253060.57185405807</v>
      </c>
      <c r="C50" s="66">
        <f>SUM(C41:C49)</f>
        <v>4029</v>
      </c>
      <c r="D50" s="65">
        <f>(D41*E41+D42*E42+D43*E43+D44*E44+D45*E45+D46*E46+D47*E47+D48*E48+D49*E49)/E50</f>
        <v>250778.40312660174</v>
      </c>
      <c r="E50" s="66">
        <f>SUM(E41:E49)</f>
        <v>3902</v>
      </c>
      <c r="F50" s="65">
        <f>(F41*G41+F42*G42+F43*G43+F44*G44+F45*G45+F46*G46+F47*G47+F48*G48+F49*G49)/G50</f>
        <v>364554.9842519685</v>
      </c>
      <c r="G50" s="67">
        <f>SUM(G41:G49)</f>
        <v>127</v>
      </c>
    </row>
    <row r="51" spans="1:8">
      <c r="A51" s="232" t="s">
        <v>121</v>
      </c>
      <c r="B51" s="65">
        <f>(B50*C50+B40*C40+B22*C22)/C51</f>
        <v>277313.57227644423</v>
      </c>
      <c r="C51" s="233">
        <f>SUM(C50,C40,C22)</f>
        <v>7582</v>
      </c>
      <c r="D51" s="65">
        <f>(D50*E50+D40*E40+D22*E22)/E51</f>
        <v>274585.16547847545</v>
      </c>
      <c r="E51" s="233">
        <f>SUM(E50,E40,E22)</f>
        <v>7294</v>
      </c>
      <c r="F51" s="65">
        <f>(F50*G50+F40*G40+F22*G22)/G51</f>
        <v>352340.30902777775</v>
      </c>
      <c r="G51" s="233">
        <f>SUM(G50,G40,G22)</f>
        <v>288</v>
      </c>
    </row>
    <row r="52" spans="1:8">
      <c r="A52" s="143" t="s">
        <v>122</v>
      </c>
      <c r="B52" s="144">
        <v>225000</v>
      </c>
      <c r="C52" s="147">
        <v>5828</v>
      </c>
      <c r="D52" s="144">
        <v>224000</v>
      </c>
      <c r="E52" s="147">
        <v>5693</v>
      </c>
      <c r="F52" s="144">
        <v>353866</v>
      </c>
      <c r="G52" s="146">
        <v>135</v>
      </c>
    </row>
    <row r="53" spans="1:8">
      <c r="A53" s="143" t="s">
        <v>123</v>
      </c>
      <c r="B53" s="144">
        <v>275000</v>
      </c>
      <c r="C53" s="147">
        <v>5281</v>
      </c>
      <c r="D53" s="144">
        <v>272000</v>
      </c>
      <c r="E53" s="147">
        <v>5050</v>
      </c>
      <c r="F53" s="144">
        <v>347800</v>
      </c>
      <c r="G53" s="146">
        <v>231</v>
      </c>
    </row>
    <row r="54" spans="1:8">
      <c r="A54" s="143" t="s">
        <v>124</v>
      </c>
      <c r="B54" s="144">
        <v>221000</v>
      </c>
      <c r="C54" s="147">
        <v>20297</v>
      </c>
      <c r="D54" s="144">
        <v>219933</v>
      </c>
      <c r="E54" s="147">
        <v>19811</v>
      </c>
      <c r="F54" s="144">
        <v>337200</v>
      </c>
      <c r="G54" s="146">
        <v>486</v>
      </c>
    </row>
  </sheetData>
  <mergeCells count="3">
    <mergeCell ref="B4:C4"/>
    <mergeCell ref="D4:E4"/>
    <mergeCell ref="F4:G4"/>
  </mergeCells>
  <phoneticPr fontId="23" type="noConversion"/>
  <printOptions headings="1"/>
  <pageMargins left="0.7" right="0.7" top="0.75" bottom="0.75" header="0.3" footer="0.3"/>
  <pageSetup orientation="portrait" horizontalDpi="4294967292" verticalDpi="429496729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54"/>
  <sheetViews>
    <sheetView zoomScale="150" zoomScaleNormal="150" zoomScalePageLayoutView="150" workbookViewId="0">
      <pane ySplit="5" topLeftCell="A35" activePane="bottomLeft" state="frozenSplit"/>
      <selection activeCell="B7" sqref="B7"/>
      <selection pane="bottomLeft" activeCell="C54" sqref="C54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t="s">
        <v>143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B3" s="62"/>
      <c r="C3" s="60"/>
      <c r="D3" s="62"/>
      <c r="E3" s="60"/>
      <c r="F3" s="62"/>
      <c r="G3" s="60"/>
    </row>
    <row r="4" spans="1:7">
      <c r="A4" s="141"/>
      <c r="B4" s="878" t="s">
        <v>111</v>
      </c>
      <c r="C4" s="879"/>
      <c r="D4" s="878" t="s">
        <v>112</v>
      </c>
      <c r="E4" s="879"/>
      <c r="F4" s="878" t="s">
        <v>113</v>
      </c>
      <c r="G4" s="879"/>
    </row>
    <row r="5" spans="1:7" ht="42">
      <c r="A5" s="142" t="s">
        <v>114</v>
      </c>
      <c r="B5" s="61" t="s">
        <v>115</v>
      </c>
      <c r="C5" s="63" t="s">
        <v>116</v>
      </c>
      <c r="D5" s="61" t="s">
        <v>115</v>
      </c>
      <c r="E5" s="63" t="s">
        <v>116</v>
      </c>
      <c r="F5" s="61" t="s">
        <v>115</v>
      </c>
      <c r="G5" s="63" t="s">
        <v>116</v>
      </c>
    </row>
    <row r="6" spans="1:7">
      <c r="A6" s="2" t="s">
        <v>25</v>
      </c>
      <c r="B6" s="62">
        <v>335000</v>
      </c>
      <c r="C6" s="60">
        <v>10</v>
      </c>
      <c r="D6" s="62">
        <v>239533</v>
      </c>
      <c r="E6" s="60">
        <v>7</v>
      </c>
      <c r="F6" s="62">
        <v>384933</v>
      </c>
      <c r="G6" s="72">
        <v>3</v>
      </c>
    </row>
    <row r="7" spans="1:7">
      <c r="A7" s="1" t="s">
        <v>27</v>
      </c>
      <c r="B7" s="62">
        <v>253000</v>
      </c>
      <c r="C7" s="60">
        <v>171</v>
      </c>
      <c r="D7" s="62">
        <v>245000</v>
      </c>
      <c r="E7" s="60">
        <v>157</v>
      </c>
      <c r="F7" s="62">
        <v>344533</v>
      </c>
      <c r="G7" s="72">
        <v>14</v>
      </c>
    </row>
    <row r="8" spans="1:7">
      <c r="A8" s="1" t="s">
        <v>29</v>
      </c>
      <c r="B8" s="62">
        <v>386000</v>
      </c>
      <c r="C8" s="60">
        <v>44</v>
      </c>
      <c r="D8" s="62">
        <v>350000</v>
      </c>
      <c r="E8" s="60">
        <v>32</v>
      </c>
      <c r="F8" s="62">
        <v>423500</v>
      </c>
      <c r="G8" s="72">
        <v>12</v>
      </c>
    </row>
    <row r="9" spans="1:7">
      <c r="A9" s="1" t="s">
        <v>31</v>
      </c>
      <c r="B9" s="62">
        <v>287466</v>
      </c>
      <c r="C9" s="60">
        <v>218</v>
      </c>
      <c r="D9" s="62">
        <v>280500</v>
      </c>
      <c r="E9" s="60">
        <v>196</v>
      </c>
      <c r="F9" s="62">
        <v>469916</v>
      </c>
      <c r="G9" s="72">
        <v>22</v>
      </c>
    </row>
    <row r="10" spans="1:7">
      <c r="A10" s="1" t="s">
        <v>32</v>
      </c>
      <c r="B10" s="62">
        <v>385000</v>
      </c>
      <c r="C10" s="60">
        <v>27</v>
      </c>
      <c r="D10" s="62">
        <v>385000</v>
      </c>
      <c r="E10" s="60">
        <v>27</v>
      </c>
      <c r="F10" s="474" t="s">
        <v>117</v>
      </c>
      <c r="G10" s="594" t="s">
        <v>117</v>
      </c>
    </row>
    <row r="11" spans="1:7">
      <c r="A11" s="1" t="s">
        <v>35</v>
      </c>
      <c r="B11" s="62">
        <v>290000</v>
      </c>
      <c r="C11" s="60">
        <v>9</v>
      </c>
      <c r="D11" s="62">
        <v>297500</v>
      </c>
      <c r="E11" s="60">
        <v>8</v>
      </c>
      <c r="F11" s="62">
        <v>250000</v>
      </c>
      <c r="G11" s="72">
        <v>1</v>
      </c>
    </row>
    <row r="12" spans="1:7">
      <c r="A12" s="1" t="s">
        <v>41</v>
      </c>
      <c r="B12" s="62">
        <v>720000</v>
      </c>
      <c r="C12" s="60">
        <v>3</v>
      </c>
      <c r="D12" s="62">
        <v>720000</v>
      </c>
      <c r="E12" s="60">
        <v>3</v>
      </c>
      <c r="F12" s="474" t="s">
        <v>117</v>
      </c>
      <c r="G12" s="594" t="s">
        <v>117</v>
      </c>
    </row>
    <row r="13" spans="1:7">
      <c r="A13" s="1" t="s">
        <v>42</v>
      </c>
      <c r="B13" s="62">
        <v>342666</v>
      </c>
      <c r="C13" s="60">
        <v>14</v>
      </c>
      <c r="D13" s="62">
        <v>350533</v>
      </c>
      <c r="E13" s="60">
        <v>13</v>
      </c>
      <c r="F13" s="62">
        <v>335000</v>
      </c>
      <c r="G13" s="72">
        <v>1</v>
      </c>
    </row>
    <row r="14" spans="1:7">
      <c r="A14" s="1" t="s">
        <v>43</v>
      </c>
      <c r="B14" s="62">
        <v>645000</v>
      </c>
      <c r="C14" s="60">
        <v>3</v>
      </c>
      <c r="D14" s="62">
        <v>645000</v>
      </c>
      <c r="E14" s="60">
        <v>3</v>
      </c>
      <c r="F14" s="474" t="s">
        <v>117</v>
      </c>
      <c r="G14" s="594" t="s">
        <v>117</v>
      </c>
    </row>
    <row r="15" spans="1:7">
      <c r="A15" s="1" t="s">
        <v>44</v>
      </c>
      <c r="B15" s="62">
        <v>250000</v>
      </c>
      <c r="C15" s="60">
        <v>92</v>
      </c>
      <c r="D15" s="62">
        <v>349933</v>
      </c>
      <c r="E15" s="60">
        <v>88</v>
      </c>
      <c r="F15" s="62">
        <v>390166</v>
      </c>
      <c r="G15" s="72">
        <v>4</v>
      </c>
    </row>
    <row r="16" spans="1:7">
      <c r="A16" s="1" t="s">
        <v>46</v>
      </c>
      <c r="B16" s="62">
        <v>405000</v>
      </c>
      <c r="C16" s="60">
        <v>22</v>
      </c>
      <c r="D16" s="62">
        <v>375000</v>
      </c>
      <c r="E16" s="60">
        <v>21</v>
      </c>
      <c r="F16" s="62">
        <v>815000</v>
      </c>
      <c r="G16" s="72">
        <v>1</v>
      </c>
    </row>
    <row r="17" spans="1:7">
      <c r="A17" s="1" t="s">
        <v>51</v>
      </c>
      <c r="B17" s="62">
        <v>340000</v>
      </c>
      <c r="C17" s="60">
        <v>262</v>
      </c>
      <c r="D17" s="62">
        <v>330000</v>
      </c>
      <c r="E17" s="60">
        <v>246</v>
      </c>
      <c r="F17" s="62">
        <v>422500</v>
      </c>
      <c r="G17" s="72">
        <v>16</v>
      </c>
    </row>
    <row r="18" spans="1:7">
      <c r="A18" s="1" t="s">
        <v>53</v>
      </c>
      <c r="B18" s="62">
        <v>575000</v>
      </c>
      <c r="C18" s="60">
        <v>57</v>
      </c>
      <c r="D18" s="62">
        <v>577500</v>
      </c>
      <c r="E18" s="60">
        <v>56</v>
      </c>
      <c r="F18" s="62">
        <v>500000</v>
      </c>
      <c r="G18" s="72">
        <v>1</v>
      </c>
    </row>
    <row r="19" spans="1:7">
      <c r="A19" s="1" t="s">
        <v>56</v>
      </c>
      <c r="B19" s="62">
        <v>302500</v>
      </c>
      <c r="C19" s="60">
        <v>38</v>
      </c>
      <c r="D19" s="62">
        <v>270000</v>
      </c>
      <c r="E19" s="60">
        <v>33</v>
      </c>
      <c r="F19" s="62">
        <v>570000</v>
      </c>
      <c r="G19" s="72">
        <v>5</v>
      </c>
    </row>
    <row r="20" spans="1:7">
      <c r="A20" s="1" t="s">
        <v>57</v>
      </c>
      <c r="B20" s="62">
        <v>477000</v>
      </c>
      <c r="C20" s="60">
        <v>3</v>
      </c>
      <c r="D20" s="62">
        <v>477000</v>
      </c>
      <c r="E20" s="60">
        <v>3</v>
      </c>
      <c r="F20" s="474" t="s">
        <v>117</v>
      </c>
      <c r="G20" s="594" t="s">
        <v>117</v>
      </c>
    </row>
    <row r="21" spans="1:7">
      <c r="A21" s="1" t="s">
        <v>58</v>
      </c>
      <c r="B21" s="62">
        <v>335000</v>
      </c>
      <c r="C21" s="60">
        <v>122</v>
      </c>
      <c r="D21" s="62">
        <v>322533</v>
      </c>
      <c r="E21" s="60">
        <v>109</v>
      </c>
      <c r="F21" s="62">
        <v>537400</v>
      </c>
      <c r="G21" s="72">
        <v>13</v>
      </c>
    </row>
    <row r="22" spans="1:7">
      <c r="A22" s="54" t="s">
        <v>118</v>
      </c>
      <c r="B22" s="65">
        <f>(B6*C6+B7*C7+B8*C8+B9*C9+B10*C10+B11*C11+B12*C12+B13*C13+B14*C14+B15*C15+B16*C16+B17*C17+B18*C18+B19*C19+B20*C20+B21*C21)/C22</f>
        <v>324861.10684931505</v>
      </c>
      <c r="C22" s="134">
        <f>SUM(C6:C21)</f>
        <v>1095</v>
      </c>
      <c r="D22" s="65">
        <f>(D6*E6+D7*E7+D8*E8+D9*E9+D10*E10+D11*E11+D12*E12+D13*E13+D14*E14+D15*E15+D16*E16+D17*E17+D18*E18+D19*E19+D20*E20+D21*E21)/E22</f>
        <v>324783.29441117763</v>
      </c>
      <c r="E22" s="134">
        <f>SUM(E6:E21)</f>
        <v>1002</v>
      </c>
      <c r="F22" s="65">
        <f>(F6*G6+F7*G7+F8*G8+F9*G9+F11*G11+F13*G13+F15*G15+F16*G16+F17*G17+F18*G18+F19*G19+F21*G21)/G22</f>
        <v>445755.66666666669</v>
      </c>
      <c r="G22" s="135">
        <f>SUM(G6:G21)</f>
        <v>93</v>
      </c>
    </row>
    <row r="23" spans="1:7">
      <c r="A23" s="1" t="s">
        <v>16</v>
      </c>
      <c r="B23" s="62">
        <v>289933</v>
      </c>
      <c r="C23" s="60">
        <v>47</v>
      </c>
      <c r="D23" s="62">
        <v>287466</v>
      </c>
      <c r="E23" s="60">
        <v>46</v>
      </c>
      <c r="F23" s="62">
        <v>615000</v>
      </c>
      <c r="G23" s="72">
        <v>1</v>
      </c>
    </row>
    <row r="24" spans="1:7">
      <c r="A24" s="1" t="s">
        <v>18</v>
      </c>
      <c r="B24" s="62">
        <v>349933</v>
      </c>
      <c r="C24" s="60">
        <v>61</v>
      </c>
      <c r="D24" s="62">
        <v>291966</v>
      </c>
      <c r="E24" s="60">
        <v>44</v>
      </c>
      <c r="F24" s="62">
        <v>480133</v>
      </c>
      <c r="G24" s="72">
        <v>17</v>
      </c>
    </row>
    <row r="25" spans="1:7">
      <c r="A25" s="1" t="s">
        <v>19</v>
      </c>
      <c r="B25" s="62">
        <v>315000</v>
      </c>
      <c r="C25" s="60">
        <v>33</v>
      </c>
      <c r="D25" s="62">
        <v>293500</v>
      </c>
      <c r="E25" s="60">
        <v>26</v>
      </c>
      <c r="F25" s="62">
        <v>466000</v>
      </c>
      <c r="G25" s="72">
        <v>7</v>
      </c>
    </row>
    <row r="26" spans="1:7">
      <c r="A26" s="1" t="s">
        <v>20</v>
      </c>
      <c r="B26" s="62">
        <v>231966</v>
      </c>
      <c r="C26" s="60">
        <v>32</v>
      </c>
      <c r="D26" s="62">
        <v>231966</v>
      </c>
      <c r="E26" s="60">
        <v>32</v>
      </c>
      <c r="F26" s="474" t="s">
        <v>117</v>
      </c>
      <c r="G26" s="594" t="s">
        <v>117</v>
      </c>
    </row>
    <row r="27" spans="1:7">
      <c r="A27" s="1" t="s">
        <v>21</v>
      </c>
      <c r="B27" s="62">
        <v>253450</v>
      </c>
      <c r="C27" s="60">
        <v>50</v>
      </c>
      <c r="D27" s="62">
        <v>241966</v>
      </c>
      <c r="E27" s="60">
        <v>44</v>
      </c>
      <c r="F27" s="62">
        <v>351466</v>
      </c>
      <c r="G27" s="72">
        <v>6</v>
      </c>
    </row>
    <row r="28" spans="1:7">
      <c r="A28" s="1" t="s">
        <v>22</v>
      </c>
      <c r="B28" s="62">
        <v>213750</v>
      </c>
      <c r="C28" s="60">
        <v>24</v>
      </c>
      <c r="D28" s="62">
        <v>222500</v>
      </c>
      <c r="E28" s="60">
        <v>21</v>
      </c>
      <c r="F28" s="62">
        <v>192000</v>
      </c>
      <c r="G28" s="72">
        <v>3</v>
      </c>
    </row>
    <row r="29" spans="1:7">
      <c r="A29" s="1" t="s">
        <v>23</v>
      </c>
      <c r="B29" s="62">
        <v>227533</v>
      </c>
      <c r="C29" s="60">
        <v>45</v>
      </c>
      <c r="D29" s="62">
        <v>228466</v>
      </c>
      <c r="E29" s="60">
        <v>42</v>
      </c>
      <c r="F29" s="62">
        <v>227533</v>
      </c>
      <c r="G29" s="72">
        <v>3</v>
      </c>
    </row>
    <row r="30" spans="1:7">
      <c r="A30" s="1" t="s">
        <v>26</v>
      </c>
      <c r="B30" s="62">
        <v>259933</v>
      </c>
      <c r="C30" s="60">
        <v>91</v>
      </c>
      <c r="D30" s="62">
        <v>229500</v>
      </c>
      <c r="E30" s="60">
        <v>58</v>
      </c>
      <c r="F30" s="62">
        <v>291000</v>
      </c>
      <c r="G30" s="72">
        <v>33</v>
      </c>
    </row>
    <row r="31" spans="1:7">
      <c r="A31" s="1" t="s">
        <v>28</v>
      </c>
      <c r="B31" s="62">
        <v>234266</v>
      </c>
      <c r="C31" s="60">
        <v>44</v>
      </c>
      <c r="D31" s="62">
        <v>250533</v>
      </c>
      <c r="E31" s="60">
        <v>31</v>
      </c>
      <c r="F31" s="62">
        <v>220400</v>
      </c>
      <c r="G31" s="72">
        <v>13</v>
      </c>
    </row>
    <row r="32" spans="1:7">
      <c r="A32" s="1" t="s">
        <v>30</v>
      </c>
      <c r="B32" s="62">
        <v>299933</v>
      </c>
      <c r="C32" s="60">
        <v>73</v>
      </c>
      <c r="D32" s="62">
        <v>229933</v>
      </c>
      <c r="E32" s="60">
        <v>71</v>
      </c>
      <c r="F32" s="62">
        <v>300966</v>
      </c>
      <c r="G32" s="72">
        <v>2</v>
      </c>
    </row>
    <row r="33" spans="1:7">
      <c r="A33" s="1" t="s">
        <v>36</v>
      </c>
      <c r="B33" s="62">
        <v>235533</v>
      </c>
      <c r="C33" s="60">
        <v>47</v>
      </c>
      <c r="D33" s="62">
        <v>235533</v>
      </c>
      <c r="E33" s="60">
        <v>44</v>
      </c>
      <c r="F33" s="62">
        <v>269900</v>
      </c>
      <c r="G33" s="72">
        <v>3</v>
      </c>
    </row>
    <row r="34" spans="1:7">
      <c r="A34" s="1" t="s">
        <v>45</v>
      </c>
      <c r="B34" s="62">
        <v>250000</v>
      </c>
      <c r="C34" s="60">
        <v>39</v>
      </c>
      <c r="D34" s="62">
        <v>247600</v>
      </c>
      <c r="E34" s="60">
        <v>31</v>
      </c>
      <c r="F34" s="62">
        <v>276234</v>
      </c>
      <c r="G34" s="72">
        <v>8</v>
      </c>
    </row>
    <row r="35" spans="1:7">
      <c r="A35" s="1" t="s">
        <v>47</v>
      </c>
      <c r="B35" s="62">
        <v>193933</v>
      </c>
      <c r="C35" s="60">
        <v>43</v>
      </c>
      <c r="D35" s="62">
        <v>193933</v>
      </c>
      <c r="E35" s="60">
        <v>43</v>
      </c>
      <c r="F35" s="474" t="s">
        <v>117</v>
      </c>
      <c r="G35" s="594" t="s">
        <v>117</v>
      </c>
    </row>
    <row r="36" spans="1:7">
      <c r="A36" s="1" t="s">
        <v>48</v>
      </c>
      <c r="B36" s="62">
        <v>260000</v>
      </c>
      <c r="C36" s="60">
        <v>53</v>
      </c>
      <c r="D36" s="62">
        <v>260000</v>
      </c>
      <c r="E36" s="60">
        <v>46</v>
      </c>
      <c r="F36" s="62">
        <v>300000</v>
      </c>
      <c r="G36" s="72">
        <v>7</v>
      </c>
    </row>
    <row r="37" spans="1:7">
      <c r="A37" s="1" t="s">
        <v>50</v>
      </c>
      <c r="B37" s="62">
        <v>196000</v>
      </c>
      <c r="C37" s="60">
        <v>53</v>
      </c>
      <c r="D37" s="62">
        <v>194533</v>
      </c>
      <c r="E37" s="60">
        <v>49</v>
      </c>
      <c r="F37" s="62">
        <v>354933</v>
      </c>
      <c r="G37" s="72">
        <v>4</v>
      </c>
    </row>
    <row r="38" spans="1:7">
      <c r="A38" s="1" t="s">
        <v>52</v>
      </c>
      <c r="B38" s="62">
        <v>211933</v>
      </c>
      <c r="C38" s="60">
        <v>106</v>
      </c>
      <c r="D38" s="62">
        <v>207500</v>
      </c>
      <c r="E38" s="60">
        <v>94</v>
      </c>
      <c r="F38" s="62">
        <v>222466</v>
      </c>
      <c r="G38" s="72">
        <v>12</v>
      </c>
    </row>
    <row r="39" spans="1:7">
      <c r="A39" s="1" t="s">
        <v>55</v>
      </c>
      <c r="B39" s="62">
        <v>249466</v>
      </c>
      <c r="C39" s="60">
        <v>54</v>
      </c>
      <c r="D39" s="62">
        <v>230000</v>
      </c>
      <c r="E39" s="60">
        <v>43</v>
      </c>
      <c r="F39" s="62">
        <v>330000</v>
      </c>
      <c r="G39" s="72">
        <v>11</v>
      </c>
    </row>
    <row r="40" spans="1:7">
      <c r="A40" s="54" t="s">
        <v>119</v>
      </c>
      <c r="B40" s="65">
        <f>(B23*C23+B24*C24+B25*C25+B26*C26+B27*C27+B28*C28+B29*C29+B30*C30+B31*C31+B32*C32+B33*C33+B34*C34+B35*C35+B36*C36+B37*C37+B38*C38+B39*C39)/C40</f>
        <v>252460.45698324023</v>
      </c>
      <c r="C40" s="66">
        <f>SUM(C23:C39)</f>
        <v>895</v>
      </c>
      <c r="D40" s="65">
        <f>(D23*E23+D24*E24+D25*E25+D26*E26+D27*E27+D28*E28+D29*E29+D30*E30+D31*E31+D32*E32+D33*E33+D34*E34+D35*E35+D36*E36+D37*E37+D38*E38+D39*E39)/E40</f>
        <v>236217.62352941177</v>
      </c>
      <c r="E40" s="66">
        <f>SUM(E23:E39)</f>
        <v>765</v>
      </c>
      <c r="F40" s="65">
        <f>(F23*G23+F24*G24+F25*G25+F27*G27+F28*G28+F29*G29+F30*G30+F31*G31+F32*G32+F33*G33+F34*G34+F36*G36+F37*G37+F38*G38+F39*G39)/G40</f>
        <v>317812.95384615386</v>
      </c>
      <c r="G40" s="67">
        <f>SUM(G23:G39)</f>
        <v>130</v>
      </c>
    </row>
    <row r="41" spans="1:7">
      <c r="A41" s="1" t="s">
        <v>24</v>
      </c>
      <c r="B41" s="62">
        <v>191000</v>
      </c>
      <c r="C41" s="60">
        <v>247</v>
      </c>
      <c r="D41" s="62">
        <v>189300</v>
      </c>
      <c r="E41" s="60">
        <v>226</v>
      </c>
      <c r="F41" s="62">
        <v>268800</v>
      </c>
      <c r="G41" s="72">
        <v>21</v>
      </c>
    </row>
    <row r="42" spans="1:7">
      <c r="A42" s="1" t="s">
        <v>33</v>
      </c>
      <c r="B42" s="62">
        <v>250000</v>
      </c>
      <c r="C42" s="60">
        <v>201</v>
      </c>
      <c r="D42" s="62">
        <v>241433</v>
      </c>
      <c r="E42" s="60">
        <v>176</v>
      </c>
      <c r="F42" s="62">
        <v>326400</v>
      </c>
      <c r="G42" s="72">
        <v>25</v>
      </c>
    </row>
    <row r="43" spans="1:7">
      <c r="A43" s="1" t="s">
        <v>37</v>
      </c>
      <c r="B43" s="62">
        <v>259900</v>
      </c>
      <c r="C43" s="60">
        <v>69</v>
      </c>
      <c r="D43" s="62">
        <v>245000</v>
      </c>
      <c r="E43" s="60">
        <v>55</v>
      </c>
      <c r="F43" s="62">
        <v>302500</v>
      </c>
      <c r="G43" s="72">
        <v>14</v>
      </c>
    </row>
    <row r="44" spans="1:7">
      <c r="A44" s="1" t="s">
        <v>38</v>
      </c>
      <c r="B44" s="62">
        <v>276500</v>
      </c>
      <c r="C44" s="60">
        <v>246</v>
      </c>
      <c r="D44" s="62">
        <v>258533</v>
      </c>
      <c r="E44" s="60">
        <v>213</v>
      </c>
      <c r="F44" s="62">
        <v>397600</v>
      </c>
      <c r="G44" s="72">
        <v>33</v>
      </c>
    </row>
    <row r="45" spans="1:7">
      <c r="A45" s="1" t="s">
        <v>39</v>
      </c>
      <c r="B45" s="62">
        <v>212766</v>
      </c>
      <c r="C45" s="60">
        <v>268</v>
      </c>
      <c r="D45" s="62">
        <v>212533</v>
      </c>
      <c r="E45" s="60">
        <v>257</v>
      </c>
      <c r="F45" s="62">
        <v>218933</v>
      </c>
      <c r="G45" s="72">
        <v>11</v>
      </c>
    </row>
    <row r="46" spans="1:7">
      <c r="A46" s="1" t="s">
        <v>40</v>
      </c>
      <c r="B46" s="62">
        <v>215000</v>
      </c>
      <c r="C46" s="60">
        <v>711</v>
      </c>
      <c r="D46" s="62">
        <v>212000</v>
      </c>
      <c r="E46" s="60">
        <v>669</v>
      </c>
      <c r="F46" s="62">
        <v>291933</v>
      </c>
      <c r="G46" s="72">
        <v>42</v>
      </c>
    </row>
    <row r="47" spans="1:7">
      <c r="A47" s="1" t="s">
        <v>49</v>
      </c>
      <c r="B47" s="62">
        <v>308133</v>
      </c>
      <c r="C47" s="60">
        <v>81</v>
      </c>
      <c r="D47" s="62">
        <v>295666</v>
      </c>
      <c r="E47" s="60">
        <v>68</v>
      </c>
      <c r="F47" s="62">
        <v>415800</v>
      </c>
      <c r="G47" s="72">
        <v>13</v>
      </c>
    </row>
    <row r="48" spans="1:7">
      <c r="A48" s="1" t="s">
        <v>54</v>
      </c>
      <c r="B48" s="62">
        <v>269933</v>
      </c>
      <c r="C48" s="60">
        <v>169</v>
      </c>
      <c r="D48" s="62">
        <v>262933</v>
      </c>
      <c r="E48" s="60">
        <v>159</v>
      </c>
      <c r="F48" s="62">
        <v>466266</v>
      </c>
      <c r="G48" s="72">
        <v>10</v>
      </c>
    </row>
    <row r="49" spans="1:7">
      <c r="A49" s="1" t="s">
        <v>59</v>
      </c>
      <c r="B49" s="62">
        <v>362466</v>
      </c>
      <c r="C49" s="60">
        <v>128</v>
      </c>
      <c r="D49" s="62">
        <v>357133</v>
      </c>
      <c r="E49" s="60">
        <v>108</v>
      </c>
      <c r="F49" s="62">
        <v>545933</v>
      </c>
      <c r="G49" s="72">
        <v>20</v>
      </c>
    </row>
    <row r="50" spans="1:7">
      <c r="A50" s="54" t="s">
        <v>120</v>
      </c>
      <c r="B50" s="65">
        <f>(B41*C41+B42*C42+B43*C43+B44*C44+B45*C45+B46*C46+B47*C47+B48*C48+B49*C49)/C50</f>
        <v>240678.53113207547</v>
      </c>
      <c r="C50" s="66">
        <f>SUM(C41:C49)</f>
        <v>2120</v>
      </c>
      <c r="D50" s="65">
        <f>(D41*E41+D42*E42+D43*E43+D44*E44+D45*E45+D46*E46+D47*E47+D48*E48+D49*E49)/E50</f>
        <v>233426.98964267218</v>
      </c>
      <c r="E50" s="66">
        <f>SUM(E41:E49)</f>
        <v>1931</v>
      </c>
      <c r="F50" s="65">
        <f>(F41*G41+F42*G42+F43*G43+F44*G44+F45*G45+F46*G46+F47*G47+F48*G48+F49*G49)/G50</f>
        <v>353527.87830687832</v>
      </c>
      <c r="G50" s="67">
        <f>SUM(G41:G49)</f>
        <v>189</v>
      </c>
    </row>
    <row r="51" spans="1:7">
      <c r="A51" s="232" t="s">
        <v>121</v>
      </c>
      <c r="B51" s="65">
        <f>(B50*C50+B40*C40+B22*C22)/C51</f>
        <v>265672.38613138685</v>
      </c>
      <c r="C51" s="233">
        <f>SUM(C50,C40,C22)</f>
        <v>4110</v>
      </c>
      <c r="D51" s="65">
        <f>(D50*E50+D40*E40+D22*E22)/E51</f>
        <v>258757.93942671714</v>
      </c>
      <c r="E51" s="233">
        <f>SUM(E50,E40,E22)</f>
        <v>3698</v>
      </c>
      <c r="F51" s="65">
        <f>(F50*G50+F40*G40+F22*G22)/G51</f>
        <v>363077.01456310682</v>
      </c>
      <c r="G51" s="233">
        <f>SUM(G50,G40,G22)</f>
        <v>412</v>
      </c>
    </row>
    <row r="52" spans="1:7">
      <c r="A52" s="143" t="s">
        <v>122</v>
      </c>
      <c r="B52" s="144">
        <v>216766</v>
      </c>
      <c r="C52" s="147">
        <v>3368</v>
      </c>
      <c r="D52" s="144">
        <v>211000</v>
      </c>
      <c r="E52" s="147">
        <v>3171</v>
      </c>
      <c r="F52" s="144">
        <v>311333</v>
      </c>
      <c r="G52" s="146">
        <v>197</v>
      </c>
    </row>
    <row r="53" spans="1:7">
      <c r="A53" s="143" t="s">
        <v>123</v>
      </c>
      <c r="B53" s="144">
        <v>268000</v>
      </c>
      <c r="C53" s="147">
        <v>2780</v>
      </c>
      <c r="D53" s="144">
        <v>255000</v>
      </c>
      <c r="E53" s="147">
        <v>2473</v>
      </c>
      <c r="F53" s="144">
        <v>358600</v>
      </c>
      <c r="G53" s="146">
        <v>307</v>
      </c>
    </row>
    <row r="54" spans="1:7">
      <c r="A54" s="143" t="s">
        <v>124</v>
      </c>
      <c r="B54" s="144">
        <v>219000</v>
      </c>
      <c r="C54" s="147">
        <v>10444</v>
      </c>
      <c r="D54" s="144">
        <v>213533</v>
      </c>
      <c r="E54" s="147">
        <v>9748</v>
      </c>
      <c r="F54" s="144">
        <v>315000</v>
      </c>
      <c r="G54" s="146">
        <v>696</v>
      </c>
    </row>
  </sheetData>
  <mergeCells count="3">
    <mergeCell ref="B4:C4"/>
    <mergeCell ref="D4:E4"/>
    <mergeCell ref="F4:G4"/>
  </mergeCells>
  <phoneticPr fontId="23" type="noConversion"/>
  <printOptions headings="1"/>
  <pageMargins left="0.7" right="0.7" top="0.75" bottom="0.75" header="0.3" footer="0.3"/>
  <pageSetup scale="98" orientation="portrait" horizontalDpi="4294967292" verticalDpi="429496729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4"/>
  <sheetViews>
    <sheetView zoomScale="150" zoomScaleNormal="150" zoomScalePageLayoutView="150" workbookViewId="0">
      <pane ySplit="5" topLeftCell="A35" activePane="bottomLeft" state="frozenSplit"/>
      <selection activeCell="B7" sqref="B7"/>
      <selection pane="bottomLeft" activeCell="C54" sqref="C54"/>
    </sheetView>
  </sheetViews>
  <sheetFormatPr baseColWidth="10" defaultColWidth="8.83203125" defaultRowHeight="13"/>
  <cols>
    <col min="1" max="1" width="24.5" customWidth="1"/>
    <col min="2" max="2" width="10.1640625" customWidth="1"/>
    <col min="3" max="3" width="8" customWidth="1"/>
    <col min="4" max="4" width="10.1640625" customWidth="1"/>
    <col min="5" max="5" width="8" customWidth="1"/>
    <col min="6" max="6" width="9.5" customWidth="1"/>
    <col min="7" max="7" width="8" customWidth="1"/>
    <col min="8" max="8" width="8.83203125" customWidth="1"/>
    <col min="9" max="9" width="10.1640625" bestFit="1" customWidth="1"/>
    <col min="10" max="10" width="8" bestFit="1" customWidth="1"/>
    <col min="11" max="11" width="10.1640625" bestFit="1" customWidth="1"/>
    <col min="12" max="12" width="8" bestFit="1" customWidth="1"/>
    <col min="13" max="13" width="9.5" customWidth="1"/>
    <col min="14" max="14" width="8" bestFit="1" customWidth="1"/>
  </cols>
  <sheetData>
    <row r="1" spans="1:14">
      <c r="A1" t="s">
        <v>144</v>
      </c>
      <c r="B1" s="62"/>
      <c r="C1" s="60"/>
      <c r="D1" s="62"/>
      <c r="E1" s="60"/>
      <c r="F1" s="62"/>
      <c r="G1" s="60"/>
      <c r="I1" s="62"/>
      <c r="J1" s="60"/>
      <c r="K1" s="62"/>
      <c r="L1" s="60"/>
      <c r="M1" s="62"/>
      <c r="N1" s="60"/>
    </row>
    <row r="2" spans="1:14">
      <c r="A2" s="64" t="s">
        <v>110</v>
      </c>
      <c r="B2" s="62"/>
      <c r="C2" s="60"/>
      <c r="D2" s="62"/>
      <c r="E2" s="60"/>
      <c r="F2" s="62"/>
      <c r="G2" s="60"/>
      <c r="I2" s="885" t="s">
        <v>145</v>
      </c>
      <c r="J2" s="885"/>
      <c r="K2" s="885"/>
      <c r="L2" s="885"/>
      <c r="M2" s="885"/>
      <c r="N2" s="885"/>
    </row>
    <row r="3" spans="1:14">
      <c r="B3" s="62"/>
      <c r="C3" s="60"/>
      <c r="D3" s="62"/>
      <c r="E3" s="60"/>
      <c r="F3" s="62"/>
      <c r="G3" s="60"/>
      <c r="I3" s="62"/>
      <c r="J3" s="60"/>
      <c r="K3" s="62"/>
      <c r="L3" s="60"/>
      <c r="M3" s="62"/>
      <c r="N3" s="60"/>
    </row>
    <row r="4" spans="1:14">
      <c r="A4" s="141"/>
      <c r="B4" s="878" t="s">
        <v>111</v>
      </c>
      <c r="C4" s="879"/>
      <c r="D4" s="878" t="s">
        <v>112</v>
      </c>
      <c r="E4" s="879"/>
      <c r="F4" s="878" t="s">
        <v>113</v>
      </c>
      <c r="G4" s="879"/>
      <c r="I4" s="878" t="s">
        <v>111</v>
      </c>
      <c r="J4" s="879"/>
      <c r="K4" s="878" t="s">
        <v>112</v>
      </c>
      <c r="L4" s="879"/>
      <c r="M4" s="878" t="s">
        <v>113</v>
      </c>
      <c r="N4" s="879"/>
    </row>
    <row r="5" spans="1:14" ht="42">
      <c r="A5" s="142" t="s">
        <v>114</v>
      </c>
      <c r="B5" s="61" t="s">
        <v>115</v>
      </c>
      <c r="C5" s="63" t="s">
        <v>116</v>
      </c>
      <c r="D5" s="61" t="s">
        <v>115</v>
      </c>
      <c r="E5" s="63" t="s">
        <v>116</v>
      </c>
      <c r="F5" s="61" t="s">
        <v>115</v>
      </c>
      <c r="G5" s="63" t="s">
        <v>116</v>
      </c>
      <c r="I5" s="61" t="s">
        <v>115</v>
      </c>
      <c r="J5" s="63" t="s">
        <v>116</v>
      </c>
      <c r="K5" s="61" t="s">
        <v>115</v>
      </c>
      <c r="L5" s="63" t="s">
        <v>116</v>
      </c>
      <c r="M5" s="61" t="s">
        <v>115</v>
      </c>
      <c r="N5" s="63" t="s">
        <v>116</v>
      </c>
    </row>
    <row r="6" spans="1:14">
      <c r="A6" s="2" t="s">
        <v>25</v>
      </c>
      <c r="B6" s="62">
        <v>305000</v>
      </c>
      <c r="C6" s="60">
        <v>34</v>
      </c>
      <c r="D6" s="62">
        <v>297533</v>
      </c>
      <c r="E6" s="60">
        <v>30</v>
      </c>
      <c r="F6" s="62">
        <v>382175</v>
      </c>
      <c r="G6" s="72">
        <v>4</v>
      </c>
      <c r="I6" s="62">
        <v>305000</v>
      </c>
      <c r="J6" s="60">
        <v>36</v>
      </c>
      <c r="K6" s="62">
        <v>297533</v>
      </c>
      <c r="L6" s="60">
        <v>32</v>
      </c>
      <c r="M6" s="62">
        <v>382175</v>
      </c>
      <c r="N6" s="72">
        <v>4</v>
      </c>
    </row>
    <row r="7" spans="1:14">
      <c r="A7" s="1" t="s">
        <v>27</v>
      </c>
      <c r="B7" s="62">
        <v>265000</v>
      </c>
      <c r="C7" s="60">
        <v>189</v>
      </c>
      <c r="D7" s="62">
        <v>255900</v>
      </c>
      <c r="E7" s="60">
        <v>170</v>
      </c>
      <c r="F7" s="62">
        <v>335000</v>
      </c>
      <c r="G7" s="72">
        <v>19</v>
      </c>
      <c r="I7" s="62">
        <v>265000</v>
      </c>
      <c r="J7" s="60">
        <v>190</v>
      </c>
      <c r="K7" s="62">
        <v>255933</v>
      </c>
      <c r="L7" s="60">
        <v>170</v>
      </c>
      <c r="M7" s="62">
        <v>334850</v>
      </c>
      <c r="N7" s="72">
        <v>20</v>
      </c>
    </row>
    <row r="8" spans="1:14">
      <c r="A8" s="1" t="s">
        <v>29</v>
      </c>
      <c r="B8" s="62">
        <v>375000</v>
      </c>
      <c r="C8" s="60">
        <v>61</v>
      </c>
      <c r="D8" s="62">
        <v>368000</v>
      </c>
      <c r="E8" s="60">
        <v>44</v>
      </c>
      <c r="F8" s="62">
        <v>396400</v>
      </c>
      <c r="G8" s="72">
        <v>17</v>
      </c>
      <c r="I8" s="62">
        <v>375000</v>
      </c>
      <c r="J8" s="60">
        <v>61</v>
      </c>
      <c r="K8" s="62">
        <v>368000</v>
      </c>
      <c r="L8" s="60">
        <v>44</v>
      </c>
      <c r="M8" s="62">
        <v>396400</v>
      </c>
      <c r="N8" s="72">
        <v>17</v>
      </c>
    </row>
    <row r="9" spans="1:14">
      <c r="A9" s="1" t="s">
        <v>31</v>
      </c>
      <c r="B9" s="62">
        <v>299900</v>
      </c>
      <c r="C9" s="60">
        <v>176</v>
      </c>
      <c r="D9" s="62">
        <v>297600</v>
      </c>
      <c r="E9" s="60">
        <v>167</v>
      </c>
      <c r="F9" s="62">
        <v>399900</v>
      </c>
      <c r="G9" s="72">
        <v>9</v>
      </c>
      <c r="I9" s="62">
        <v>299000</v>
      </c>
      <c r="J9" s="60">
        <v>179</v>
      </c>
      <c r="K9" s="62">
        <v>295000</v>
      </c>
      <c r="L9" s="60">
        <v>170</v>
      </c>
      <c r="M9" s="62">
        <v>399900</v>
      </c>
      <c r="N9" s="72">
        <v>9</v>
      </c>
    </row>
    <row r="10" spans="1:14">
      <c r="A10" s="1" t="s">
        <v>32</v>
      </c>
      <c r="B10" s="62">
        <v>385000</v>
      </c>
      <c r="C10" s="60">
        <v>38</v>
      </c>
      <c r="D10" s="62">
        <v>385000</v>
      </c>
      <c r="E10" s="60">
        <v>37</v>
      </c>
      <c r="F10" s="62">
        <v>410000</v>
      </c>
      <c r="G10" s="72">
        <v>1</v>
      </c>
      <c r="I10" s="62">
        <v>385000</v>
      </c>
      <c r="J10" s="60">
        <v>38</v>
      </c>
      <c r="K10" s="62">
        <v>385000</v>
      </c>
      <c r="L10" s="60">
        <v>37</v>
      </c>
      <c r="M10" s="62">
        <v>410000</v>
      </c>
      <c r="N10" s="72">
        <v>1</v>
      </c>
    </row>
    <row r="11" spans="1:14">
      <c r="A11" s="1" t="s">
        <v>35</v>
      </c>
      <c r="B11" s="62">
        <v>345000</v>
      </c>
      <c r="C11" s="60">
        <v>27</v>
      </c>
      <c r="D11" s="62">
        <v>310000</v>
      </c>
      <c r="E11" s="60">
        <v>24</v>
      </c>
      <c r="F11" s="62">
        <v>440000</v>
      </c>
      <c r="G11" s="72">
        <v>3</v>
      </c>
      <c r="I11" s="62">
        <v>345000</v>
      </c>
      <c r="J11" s="60">
        <v>29</v>
      </c>
      <c r="K11" s="62">
        <v>310000</v>
      </c>
      <c r="L11" s="60">
        <v>26</v>
      </c>
      <c r="M11" s="62">
        <v>440000</v>
      </c>
      <c r="N11" s="72">
        <v>3</v>
      </c>
    </row>
    <row r="12" spans="1:14">
      <c r="A12" s="1" t="s">
        <v>41</v>
      </c>
      <c r="B12" s="62">
        <v>990000</v>
      </c>
      <c r="C12" s="60">
        <v>14</v>
      </c>
      <c r="D12" s="62">
        <v>990000</v>
      </c>
      <c r="E12" s="60">
        <v>12</v>
      </c>
      <c r="F12" s="62">
        <v>915000</v>
      </c>
      <c r="G12" s="72">
        <v>2</v>
      </c>
      <c r="I12" s="62">
        <v>990000</v>
      </c>
      <c r="J12" s="60">
        <v>14</v>
      </c>
      <c r="K12" s="62">
        <v>990000</v>
      </c>
      <c r="L12" s="60">
        <v>12</v>
      </c>
      <c r="M12" s="62">
        <v>915000</v>
      </c>
      <c r="N12" s="72">
        <v>2</v>
      </c>
    </row>
    <row r="13" spans="1:14">
      <c r="A13" s="1" t="s">
        <v>42</v>
      </c>
      <c r="B13" s="62">
        <v>398500</v>
      </c>
      <c r="C13" s="60">
        <v>16</v>
      </c>
      <c r="D13" s="62">
        <v>398500</v>
      </c>
      <c r="E13" s="60">
        <v>16</v>
      </c>
      <c r="F13" s="374">
        <v>0</v>
      </c>
      <c r="G13" s="72">
        <v>0</v>
      </c>
      <c r="I13" s="62">
        <v>398500</v>
      </c>
      <c r="J13" s="60">
        <v>16</v>
      </c>
      <c r="K13" s="62">
        <v>398500</v>
      </c>
      <c r="L13" s="60">
        <v>16</v>
      </c>
      <c r="M13" s="374">
        <v>0</v>
      </c>
      <c r="N13" s="72">
        <v>0</v>
      </c>
    </row>
    <row r="14" spans="1:14">
      <c r="A14" s="1" t="s">
        <v>43</v>
      </c>
      <c r="B14" s="62">
        <v>460350</v>
      </c>
      <c r="C14" s="60">
        <v>8</v>
      </c>
      <c r="D14" s="62">
        <v>460350</v>
      </c>
      <c r="E14" s="60">
        <v>8</v>
      </c>
      <c r="F14" s="474">
        <v>0</v>
      </c>
      <c r="G14" s="72">
        <v>0</v>
      </c>
      <c r="I14" s="62">
        <v>460350</v>
      </c>
      <c r="J14" s="60">
        <v>8</v>
      </c>
      <c r="K14" s="62">
        <v>460350</v>
      </c>
      <c r="L14" s="60">
        <v>8</v>
      </c>
      <c r="M14" s="474">
        <v>0</v>
      </c>
      <c r="N14" s="72">
        <v>0</v>
      </c>
    </row>
    <row r="15" spans="1:14">
      <c r="A15" s="1" t="s">
        <v>44</v>
      </c>
      <c r="B15" s="62">
        <v>232000</v>
      </c>
      <c r="C15" s="60">
        <v>108</v>
      </c>
      <c r="D15" s="62">
        <v>230000</v>
      </c>
      <c r="E15" s="60">
        <v>104</v>
      </c>
      <c r="F15" s="62">
        <v>242533</v>
      </c>
      <c r="G15" s="72">
        <v>4</v>
      </c>
      <c r="I15" s="62">
        <v>233000</v>
      </c>
      <c r="J15" s="60">
        <v>109</v>
      </c>
      <c r="K15" s="62">
        <v>232000</v>
      </c>
      <c r="L15" s="60">
        <v>105</v>
      </c>
      <c r="M15" s="62">
        <v>242533</v>
      </c>
      <c r="N15" s="72">
        <v>4</v>
      </c>
    </row>
    <row r="16" spans="1:14">
      <c r="A16" s="1" t="s">
        <v>46</v>
      </c>
      <c r="B16" s="62">
        <v>420000</v>
      </c>
      <c r="C16" s="60">
        <v>50</v>
      </c>
      <c r="D16" s="62">
        <v>420000</v>
      </c>
      <c r="E16" s="60">
        <v>47</v>
      </c>
      <c r="F16" s="62">
        <v>380000</v>
      </c>
      <c r="G16" s="72">
        <v>3</v>
      </c>
      <c r="I16" s="62">
        <v>420000</v>
      </c>
      <c r="J16" s="60">
        <v>50</v>
      </c>
      <c r="K16" s="62">
        <v>420000</v>
      </c>
      <c r="L16" s="60">
        <v>47</v>
      </c>
      <c r="M16" s="62">
        <v>380000</v>
      </c>
      <c r="N16" s="72">
        <v>3</v>
      </c>
    </row>
    <row r="17" spans="1:14">
      <c r="A17" s="1" t="s">
        <v>51</v>
      </c>
      <c r="B17" s="62">
        <v>355000</v>
      </c>
      <c r="C17" s="60">
        <v>277</v>
      </c>
      <c r="D17" s="62">
        <v>339000</v>
      </c>
      <c r="E17" s="60">
        <v>247</v>
      </c>
      <c r="F17" s="62">
        <v>449900</v>
      </c>
      <c r="G17" s="72">
        <v>30</v>
      </c>
      <c r="I17" s="62">
        <v>355000</v>
      </c>
      <c r="J17" s="60">
        <v>282</v>
      </c>
      <c r="K17" s="62">
        <v>339000</v>
      </c>
      <c r="L17" s="60">
        <v>252</v>
      </c>
      <c r="M17" s="62">
        <v>449900</v>
      </c>
      <c r="N17" s="72">
        <v>30</v>
      </c>
    </row>
    <row r="18" spans="1:14">
      <c r="A18" s="1" t="s">
        <v>53</v>
      </c>
      <c r="B18" s="62">
        <v>615000</v>
      </c>
      <c r="C18" s="60">
        <v>64</v>
      </c>
      <c r="D18" s="62">
        <v>615000</v>
      </c>
      <c r="E18" s="60">
        <v>61</v>
      </c>
      <c r="F18" s="62">
        <v>700000</v>
      </c>
      <c r="G18" s="72">
        <v>3</v>
      </c>
      <c r="I18" s="62">
        <v>615000</v>
      </c>
      <c r="J18" s="60">
        <v>65</v>
      </c>
      <c r="K18" s="62">
        <v>592000</v>
      </c>
      <c r="L18" s="60">
        <v>62</v>
      </c>
      <c r="M18" s="62">
        <v>700000</v>
      </c>
      <c r="N18" s="72">
        <v>3</v>
      </c>
    </row>
    <row r="19" spans="1:14">
      <c r="A19" s="1" t="s">
        <v>56</v>
      </c>
      <c r="B19" s="62">
        <v>260000</v>
      </c>
      <c r="C19" s="60">
        <v>52</v>
      </c>
      <c r="D19" s="62">
        <v>247500</v>
      </c>
      <c r="E19" s="60">
        <v>41</v>
      </c>
      <c r="F19" s="62">
        <v>407700</v>
      </c>
      <c r="G19" s="72">
        <v>11</v>
      </c>
      <c r="I19" s="62">
        <v>265000</v>
      </c>
      <c r="J19" s="60">
        <v>54</v>
      </c>
      <c r="K19" s="62">
        <v>247500</v>
      </c>
      <c r="L19" s="60">
        <v>41</v>
      </c>
      <c r="M19" s="62">
        <v>140475</v>
      </c>
      <c r="N19" s="72">
        <v>13</v>
      </c>
    </row>
    <row r="20" spans="1:14">
      <c r="A20" s="1" t="s">
        <v>57</v>
      </c>
      <c r="B20" s="62">
        <v>500000</v>
      </c>
      <c r="C20" s="60">
        <v>5</v>
      </c>
      <c r="D20" s="62">
        <v>500000</v>
      </c>
      <c r="E20" s="60">
        <v>5</v>
      </c>
      <c r="F20" s="474">
        <v>0</v>
      </c>
      <c r="G20" s="72">
        <v>0</v>
      </c>
      <c r="I20" s="62">
        <v>386533</v>
      </c>
      <c r="J20" s="60">
        <v>6</v>
      </c>
      <c r="K20" s="62">
        <v>386533</v>
      </c>
      <c r="L20" s="60">
        <v>6</v>
      </c>
      <c r="M20" s="474">
        <v>0</v>
      </c>
      <c r="N20" s="72">
        <v>0</v>
      </c>
    </row>
    <row r="21" spans="1:14">
      <c r="A21" s="1" t="s">
        <v>58</v>
      </c>
      <c r="B21" s="62">
        <v>346000</v>
      </c>
      <c r="C21" s="60">
        <v>125</v>
      </c>
      <c r="D21" s="62">
        <v>344000</v>
      </c>
      <c r="E21" s="60">
        <v>116</v>
      </c>
      <c r="F21" s="62">
        <v>465000</v>
      </c>
      <c r="G21" s="72">
        <v>9</v>
      </c>
      <c r="I21" s="62">
        <v>347000</v>
      </c>
      <c r="J21" s="60">
        <v>127</v>
      </c>
      <c r="K21" s="62">
        <v>345000</v>
      </c>
      <c r="L21" s="60">
        <v>118</v>
      </c>
      <c r="M21" s="62">
        <v>465000</v>
      </c>
      <c r="N21" s="72">
        <v>9</v>
      </c>
    </row>
    <row r="22" spans="1:14">
      <c r="A22" s="54" t="s">
        <v>118</v>
      </c>
      <c r="B22" s="65">
        <f>(B6*C6+B7*C7+B8*C8+B9*C9+B10*C10+B11*C11+B12*C12+B13*C13+B14*C14+B15*C15+B16*C16+B17*C17+B18*C18+B19*C19+B20*C20+B21*C21)/C22</f>
        <v>343245.33762057876</v>
      </c>
      <c r="C22" s="134">
        <f>SUM(C6:C21)</f>
        <v>1244</v>
      </c>
      <c r="D22" s="65">
        <f>(D6*E6+D7*E7+D8*E8+D9*E9+D10*E10+D11*E11+D12*E12+D13*E13+D14*E14+D15*E15+D16*E16+D17*E17+D18*E18+D19*E19+D20*E20+D21*E21)/E22</f>
        <v>336052.69264836138</v>
      </c>
      <c r="E22" s="134">
        <f>SUM(E6:E21)</f>
        <v>1129</v>
      </c>
      <c r="F22" s="65">
        <f>(F6*G6+F7*G7+F8*G8+F9*G9+F10*G10+F11*G11+F12*G12+F13*G13+F14*G14+F15*G15+F16*G16+F17*G17+F18*G18+F19*G19+F20*G20+F21*G21)/G22</f>
        <v>418855.93043478258</v>
      </c>
      <c r="G22" s="135">
        <f>SUM(G6:G21)</f>
        <v>115</v>
      </c>
      <c r="I22" s="65">
        <f>(I6*J6+I7*J7+I8*J8+I9*J9+I10*J10+I11*J11+I12*J12+I13*J13+I14*J14+I15*J15+I16*J16+I17*J17+I18*J18+I19*J19+I20*J20+I21*J21)/J22</f>
        <v>342927.21360759495</v>
      </c>
      <c r="J22" s="134">
        <f>SUM(J6:J21)</f>
        <v>1264</v>
      </c>
      <c r="K22" s="65">
        <f>(K6*L6+K7*L7+K8*L8+K9*L9+K10*L10+K11*L11+K12*L12+K13*L13+K14*L14+K15*L15+K16*L16+K17*L17+K18*L18+K19*L19+K20*L20+K21*L21)/L22</f>
        <v>334227.0191972077</v>
      </c>
      <c r="L22" s="134">
        <f>SUM(L6:L21)</f>
        <v>1146</v>
      </c>
      <c r="M22" s="65">
        <f>(M6*N6+M7*N7+M8*N8+M9*N9+M10*N10+M11*N11+M12*N12+M13*N13+M14*N14+M15*N15+M16*N16+M17*N17+M18*N18+M19*N19+M20*N20+M21*N21)/N22</f>
        <v>388490.73728813557</v>
      </c>
      <c r="N22" s="135">
        <f>SUM(N6:N21)</f>
        <v>118</v>
      </c>
    </row>
    <row r="23" spans="1:14">
      <c r="A23" s="1" t="s">
        <v>16</v>
      </c>
      <c r="B23" s="62">
        <v>261533</v>
      </c>
      <c r="C23" s="60">
        <v>79</v>
      </c>
      <c r="D23" s="62">
        <v>261533</v>
      </c>
      <c r="E23" s="60">
        <v>76</v>
      </c>
      <c r="F23" s="62">
        <v>240000</v>
      </c>
      <c r="G23" s="72">
        <v>3</v>
      </c>
      <c r="I23" s="62">
        <v>261533</v>
      </c>
      <c r="J23" s="60">
        <v>81</v>
      </c>
      <c r="K23" s="62">
        <v>261533</v>
      </c>
      <c r="L23" s="60">
        <v>78</v>
      </c>
      <c r="M23" s="62">
        <v>240000</v>
      </c>
      <c r="N23" s="72">
        <v>3</v>
      </c>
    </row>
    <row r="24" spans="1:14">
      <c r="A24" s="1" t="s">
        <v>18</v>
      </c>
      <c r="B24" s="62">
        <v>340000</v>
      </c>
      <c r="C24" s="60">
        <v>79</v>
      </c>
      <c r="D24" s="62">
        <v>275000</v>
      </c>
      <c r="E24" s="60">
        <v>54</v>
      </c>
      <c r="F24" s="62">
        <v>385000</v>
      </c>
      <c r="G24" s="72">
        <v>25</v>
      </c>
      <c r="I24" s="62">
        <v>340000</v>
      </c>
      <c r="J24" s="60">
        <v>80</v>
      </c>
      <c r="K24" s="62">
        <v>276500</v>
      </c>
      <c r="L24" s="60">
        <v>55</v>
      </c>
      <c r="M24" s="62">
        <v>385000</v>
      </c>
      <c r="N24" s="72">
        <v>25</v>
      </c>
    </row>
    <row r="25" spans="1:14">
      <c r="A25" s="1" t="s">
        <v>19</v>
      </c>
      <c r="B25" s="62">
        <v>306829</v>
      </c>
      <c r="C25" s="60">
        <v>61</v>
      </c>
      <c r="D25" s="62">
        <v>325000</v>
      </c>
      <c r="E25" s="60">
        <v>46</v>
      </c>
      <c r="F25" s="62">
        <v>249900</v>
      </c>
      <c r="G25" s="72">
        <v>15</v>
      </c>
      <c r="I25" s="62">
        <v>306829</v>
      </c>
      <c r="J25" s="60">
        <v>61</v>
      </c>
      <c r="K25" s="62">
        <v>325000</v>
      </c>
      <c r="L25" s="60">
        <v>46</v>
      </c>
      <c r="M25" s="62">
        <v>249900</v>
      </c>
      <c r="N25" s="72">
        <v>15</v>
      </c>
    </row>
    <row r="26" spans="1:14">
      <c r="A26" s="1" t="s">
        <v>20</v>
      </c>
      <c r="B26" s="62">
        <v>225000</v>
      </c>
      <c r="C26" s="60">
        <v>38</v>
      </c>
      <c r="D26" s="62">
        <v>225000</v>
      </c>
      <c r="E26" s="60">
        <v>38</v>
      </c>
      <c r="F26" s="474">
        <v>0</v>
      </c>
      <c r="G26" s="72">
        <v>0</v>
      </c>
      <c r="I26" s="62">
        <v>225000</v>
      </c>
      <c r="J26" s="60">
        <v>38</v>
      </c>
      <c r="K26" s="62">
        <v>225000</v>
      </c>
      <c r="L26" s="60">
        <v>38</v>
      </c>
      <c r="M26" s="474">
        <v>0</v>
      </c>
      <c r="N26" s="72">
        <v>0</v>
      </c>
    </row>
    <row r="27" spans="1:14">
      <c r="A27" s="1" t="s">
        <v>21</v>
      </c>
      <c r="B27" s="62">
        <v>305000</v>
      </c>
      <c r="C27" s="60">
        <v>62</v>
      </c>
      <c r="D27" s="62">
        <v>274900</v>
      </c>
      <c r="E27" s="60">
        <v>53</v>
      </c>
      <c r="F27" s="62">
        <v>363000</v>
      </c>
      <c r="G27" s="72">
        <v>9</v>
      </c>
      <c r="I27" s="62">
        <v>305000</v>
      </c>
      <c r="J27" s="60">
        <v>63</v>
      </c>
      <c r="K27" s="62">
        <v>267000</v>
      </c>
      <c r="L27" s="60">
        <v>54</v>
      </c>
      <c r="M27" s="62">
        <v>363000</v>
      </c>
      <c r="N27" s="72">
        <v>9</v>
      </c>
    </row>
    <row r="28" spans="1:14">
      <c r="A28" s="1" t="s">
        <v>22</v>
      </c>
      <c r="B28" s="62">
        <v>234900</v>
      </c>
      <c r="C28" s="60">
        <v>49</v>
      </c>
      <c r="D28" s="62">
        <v>230000</v>
      </c>
      <c r="E28" s="60">
        <v>42</v>
      </c>
      <c r="F28" s="62">
        <v>255000</v>
      </c>
      <c r="G28" s="72">
        <v>7</v>
      </c>
      <c r="I28" s="62">
        <v>234900</v>
      </c>
      <c r="J28" s="60">
        <v>51</v>
      </c>
      <c r="K28" s="62">
        <v>231000</v>
      </c>
      <c r="L28" s="60">
        <v>44</v>
      </c>
      <c r="M28" s="62">
        <v>255000</v>
      </c>
      <c r="N28" s="72">
        <v>7</v>
      </c>
    </row>
    <row r="29" spans="1:14">
      <c r="A29" s="1" t="s">
        <v>23</v>
      </c>
      <c r="B29" s="62">
        <v>234900</v>
      </c>
      <c r="C29" s="60">
        <v>57</v>
      </c>
      <c r="D29" s="62">
        <v>232500</v>
      </c>
      <c r="E29" s="60">
        <v>51</v>
      </c>
      <c r="F29" s="62">
        <v>234900</v>
      </c>
      <c r="G29" s="72">
        <v>6</v>
      </c>
      <c r="I29" s="62">
        <v>232500</v>
      </c>
      <c r="J29" s="60">
        <v>57</v>
      </c>
      <c r="K29" s="62">
        <v>229000</v>
      </c>
      <c r="L29" s="60">
        <v>51</v>
      </c>
      <c r="M29" s="62">
        <v>234900</v>
      </c>
      <c r="N29" s="72">
        <v>6</v>
      </c>
    </row>
    <row r="30" spans="1:14">
      <c r="A30" s="1" t="s">
        <v>26</v>
      </c>
      <c r="B30" s="62">
        <v>263000</v>
      </c>
      <c r="C30" s="60">
        <v>119</v>
      </c>
      <c r="D30" s="62">
        <v>230000</v>
      </c>
      <c r="E30" s="60">
        <v>82</v>
      </c>
      <c r="F30" s="62">
        <v>279900</v>
      </c>
      <c r="G30" s="72">
        <v>37</v>
      </c>
      <c r="I30" s="62">
        <v>260000</v>
      </c>
      <c r="J30" s="60">
        <v>120</v>
      </c>
      <c r="K30" s="62">
        <v>230000</v>
      </c>
      <c r="L30" s="60">
        <v>83</v>
      </c>
      <c r="M30" s="62">
        <v>279900</v>
      </c>
      <c r="N30" s="72">
        <v>37</v>
      </c>
    </row>
    <row r="31" spans="1:14">
      <c r="A31" s="1" t="s">
        <v>28</v>
      </c>
      <c r="B31" s="62">
        <v>230000</v>
      </c>
      <c r="C31" s="60">
        <v>88</v>
      </c>
      <c r="D31" s="62">
        <v>230000</v>
      </c>
      <c r="E31" s="60">
        <v>65</v>
      </c>
      <c r="F31" s="62">
        <v>245000</v>
      </c>
      <c r="G31" s="72">
        <v>23</v>
      </c>
      <c r="I31" s="62">
        <v>230000</v>
      </c>
      <c r="J31" s="60">
        <v>90</v>
      </c>
      <c r="K31" s="62">
        <v>230000</v>
      </c>
      <c r="L31" s="60">
        <v>67</v>
      </c>
      <c r="M31" s="62">
        <v>245000</v>
      </c>
      <c r="N31" s="72">
        <v>23</v>
      </c>
    </row>
    <row r="32" spans="1:14">
      <c r="A32" s="1" t="s">
        <v>30</v>
      </c>
      <c r="B32" s="62">
        <v>259300</v>
      </c>
      <c r="C32" s="60">
        <v>93</v>
      </c>
      <c r="D32" s="62">
        <v>255000</v>
      </c>
      <c r="E32" s="60">
        <v>88</v>
      </c>
      <c r="F32" s="62">
        <v>288000</v>
      </c>
      <c r="G32" s="72">
        <v>5</v>
      </c>
      <c r="I32" s="62">
        <v>259300</v>
      </c>
      <c r="J32" s="60">
        <v>93</v>
      </c>
      <c r="K32" s="62">
        <v>255000</v>
      </c>
      <c r="L32" s="60">
        <v>88</v>
      </c>
      <c r="M32" s="62">
        <v>288000</v>
      </c>
      <c r="N32" s="72">
        <v>5</v>
      </c>
    </row>
    <row r="33" spans="1:14">
      <c r="A33" s="1" t="s">
        <v>36</v>
      </c>
      <c r="B33" s="62">
        <v>230000</v>
      </c>
      <c r="C33" s="60">
        <v>59</v>
      </c>
      <c r="D33" s="62">
        <v>212500</v>
      </c>
      <c r="E33" s="60">
        <v>52</v>
      </c>
      <c r="F33" s="62">
        <v>299719</v>
      </c>
      <c r="G33" s="72">
        <v>7</v>
      </c>
      <c r="I33" s="62">
        <v>221000</v>
      </c>
      <c r="J33" s="60">
        <v>61</v>
      </c>
      <c r="K33" s="62">
        <v>212500</v>
      </c>
      <c r="L33" s="60">
        <v>53</v>
      </c>
      <c r="M33" s="62">
        <v>281000</v>
      </c>
      <c r="N33" s="72">
        <v>8</v>
      </c>
    </row>
    <row r="34" spans="1:14">
      <c r="A34" s="1" t="s">
        <v>45</v>
      </c>
      <c r="B34" s="62">
        <v>253000</v>
      </c>
      <c r="C34" s="60">
        <v>64</v>
      </c>
      <c r="D34" s="62">
        <v>245000</v>
      </c>
      <c r="E34" s="60">
        <v>44</v>
      </c>
      <c r="F34" s="62">
        <v>264710</v>
      </c>
      <c r="G34" s="72">
        <v>20</v>
      </c>
      <c r="I34" s="62">
        <v>253000</v>
      </c>
      <c r="J34" s="60">
        <v>64</v>
      </c>
      <c r="K34" s="62">
        <v>245000</v>
      </c>
      <c r="L34" s="60">
        <v>44</v>
      </c>
      <c r="M34" s="62">
        <v>264710</v>
      </c>
      <c r="N34" s="72">
        <v>20</v>
      </c>
    </row>
    <row r="35" spans="1:14">
      <c r="A35" s="1" t="s">
        <v>47</v>
      </c>
      <c r="B35" s="62">
        <v>155000</v>
      </c>
      <c r="C35" s="60">
        <v>38</v>
      </c>
      <c r="D35" s="62">
        <v>155000</v>
      </c>
      <c r="E35" s="60">
        <v>35</v>
      </c>
      <c r="F35" s="62">
        <v>199900</v>
      </c>
      <c r="G35" s="72">
        <v>3</v>
      </c>
      <c r="I35" s="62">
        <v>155000</v>
      </c>
      <c r="J35" s="60">
        <v>38</v>
      </c>
      <c r="K35" s="62">
        <v>155000</v>
      </c>
      <c r="L35" s="60">
        <v>35</v>
      </c>
      <c r="M35" s="62">
        <v>199900</v>
      </c>
      <c r="N35" s="72">
        <v>3</v>
      </c>
    </row>
    <row r="36" spans="1:14">
      <c r="A36" s="1" t="s">
        <v>48</v>
      </c>
      <c r="B36" s="62">
        <v>257500</v>
      </c>
      <c r="C36" s="60">
        <v>44</v>
      </c>
      <c r="D36" s="62">
        <v>247500</v>
      </c>
      <c r="E36" s="60">
        <v>37</v>
      </c>
      <c r="F36" s="62">
        <v>270400</v>
      </c>
      <c r="G36" s="72">
        <v>5</v>
      </c>
      <c r="I36" s="62">
        <v>257500</v>
      </c>
      <c r="J36" s="60">
        <v>44</v>
      </c>
      <c r="K36" s="62">
        <v>247500</v>
      </c>
      <c r="L36" s="60">
        <v>39</v>
      </c>
      <c r="M36" s="62">
        <v>270400</v>
      </c>
      <c r="N36" s="72">
        <v>5</v>
      </c>
    </row>
    <row r="37" spans="1:14">
      <c r="A37" s="1" t="s">
        <v>50</v>
      </c>
      <c r="B37" s="62">
        <v>180000</v>
      </c>
      <c r="C37" s="60">
        <v>74</v>
      </c>
      <c r="D37" s="62">
        <v>175000</v>
      </c>
      <c r="E37" s="60">
        <v>66</v>
      </c>
      <c r="F37" s="62">
        <v>220000</v>
      </c>
      <c r="G37" s="72">
        <v>8</v>
      </c>
      <c r="I37" s="62">
        <v>180000</v>
      </c>
      <c r="J37" s="60">
        <v>76</v>
      </c>
      <c r="K37" s="62">
        <v>175000</v>
      </c>
      <c r="L37" s="60">
        <v>67</v>
      </c>
      <c r="M37" s="62">
        <v>238000</v>
      </c>
      <c r="N37" s="72">
        <v>9</v>
      </c>
    </row>
    <row r="38" spans="1:14">
      <c r="A38" s="1" t="s">
        <v>52</v>
      </c>
      <c r="B38" s="62">
        <v>190000</v>
      </c>
      <c r="C38" s="60">
        <v>136</v>
      </c>
      <c r="D38" s="62">
        <v>188000</v>
      </c>
      <c r="E38" s="60">
        <v>128</v>
      </c>
      <c r="F38" s="62">
        <v>220440</v>
      </c>
      <c r="G38" s="72">
        <v>8</v>
      </c>
      <c r="I38" s="62">
        <v>190000</v>
      </c>
      <c r="J38" s="60">
        <v>137</v>
      </c>
      <c r="K38" s="62">
        <v>189000</v>
      </c>
      <c r="L38" s="60">
        <v>129</v>
      </c>
      <c r="M38" s="62">
        <v>220440</v>
      </c>
      <c r="N38" s="72">
        <v>8</v>
      </c>
    </row>
    <row r="39" spans="1:14">
      <c r="A39" s="1" t="s">
        <v>55</v>
      </c>
      <c r="B39" s="62">
        <v>235000</v>
      </c>
      <c r="C39" s="60">
        <v>80</v>
      </c>
      <c r="D39" s="62">
        <v>229900</v>
      </c>
      <c r="E39" s="60">
        <v>69</v>
      </c>
      <c r="F39" s="62">
        <v>287500</v>
      </c>
      <c r="G39" s="72">
        <v>11</v>
      </c>
      <c r="I39" s="62">
        <v>235000</v>
      </c>
      <c r="J39" s="60">
        <v>82</v>
      </c>
      <c r="K39" s="62">
        <v>227900</v>
      </c>
      <c r="L39" s="60">
        <v>70</v>
      </c>
      <c r="M39" s="62">
        <v>287500</v>
      </c>
      <c r="N39" s="72">
        <v>12</v>
      </c>
    </row>
    <row r="40" spans="1:14">
      <c r="A40" s="54" t="s">
        <v>119</v>
      </c>
      <c r="B40" s="65">
        <f>(B23*C23+B24*C24+B25*C25+B26*C26+B27*C27+B28*C28+B29*C29+B30*C30+B31*C31+B32*C32+B33*C33+B34*C34+B35*C35+B36*C36+B37*C37+B38*C38+B39*C39)/C40</f>
        <v>245238.50491803279</v>
      </c>
      <c r="C40" s="66">
        <f>SUM(C23:C39)</f>
        <v>1220</v>
      </c>
      <c r="D40" s="65">
        <f>(D23*E23+D24*E24+D25*E25+D26*E26+D27*E27+D28*E28+D29*E29+D30*E30+D31*E31+D32*E32+D33*E33+D34*E34+D35*E35+D36*E36+D37*E37+D38*E38+D39*E39)/E40</f>
        <v>232410.63157894736</v>
      </c>
      <c r="E40" s="66">
        <f>SUM(E23:E39)</f>
        <v>1026</v>
      </c>
      <c r="F40" s="65">
        <f>(F23*G23+F24*G24+F25*G25+F26*G26+F27*G27+F28*G28+F29*G29+F30*G30+F31*G31+F32*G32+F33*G33+F34*G34+F35*G35+F36*G36+F37*G37+F38*G38+F39*G39)/G40</f>
        <v>281334.13020833331</v>
      </c>
      <c r="G40" s="67">
        <f>SUM(G23:G39)</f>
        <v>192</v>
      </c>
      <c r="I40" s="65">
        <f>(I23*J23+I24*J24+I25*J25+I26*J26+I27*J27+I28*J28+I29*J29+I30*J30+I31*J31+I32*J32+I33*J33+I34*J34+I35*J35+I36*J36+I37*J37+I38*J38+I39*J39)/J40</f>
        <v>244325.27669902911</v>
      </c>
      <c r="J40" s="66">
        <f>SUM(J23:J39)</f>
        <v>1236</v>
      </c>
      <c r="K40" s="65">
        <f>(K23*L23+K24*L24+K25*L25+K26*L26+K27*L27+K28*L28+K29*L29+K30*L30+K31*L31+K32*L32+K33*L33+K34*L34+K35*L35+K36*L36+K37*L37+K38*L38+K39*L39)/L40</f>
        <v>231976.05571565803</v>
      </c>
      <c r="L40" s="66">
        <f>SUM(L23:L39)</f>
        <v>1041</v>
      </c>
      <c r="M40" s="65">
        <f>(M23*N23+M24*N24+M25*N25+M26*N26+M27*N27+M28*N28+M29*N29+M30*N30+M31*N31+M32*N32+M33*N33+M34*N34+M35*N35+M36*N36+M37*N37+M38*N38+M39*N39)/N40</f>
        <v>281208.30769230769</v>
      </c>
      <c r="N40" s="67">
        <f>SUM(N23:N39)</f>
        <v>195</v>
      </c>
    </row>
    <row r="41" spans="1:14">
      <c r="A41" s="1" t="s">
        <v>24</v>
      </c>
      <c r="B41" s="62">
        <v>200000</v>
      </c>
      <c r="C41" s="60">
        <v>304</v>
      </c>
      <c r="D41" s="62">
        <v>199900</v>
      </c>
      <c r="E41" s="60">
        <v>274</v>
      </c>
      <c r="F41" s="62">
        <v>230000</v>
      </c>
      <c r="G41" s="72">
        <v>30</v>
      </c>
      <c r="I41" s="62">
        <v>200500</v>
      </c>
      <c r="J41" s="60">
        <v>310</v>
      </c>
      <c r="K41" s="62">
        <v>200000</v>
      </c>
      <c r="L41" s="60">
        <v>278</v>
      </c>
      <c r="M41" s="62">
        <v>210000</v>
      </c>
      <c r="N41" s="72">
        <v>32</v>
      </c>
    </row>
    <row r="42" spans="1:14">
      <c r="A42" s="1" t="s">
        <v>33</v>
      </c>
      <c r="B42" s="62">
        <v>247000</v>
      </c>
      <c r="C42" s="60">
        <v>287</v>
      </c>
      <c r="D42" s="62">
        <v>235000</v>
      </c>
      <c r="E42" s="60">
        <v>242</v>
      </c>
      <c r="F42" s="62">
        <v>315000</v>
      </c>
      <c r="G42" s="72">
        <v>45</v>
      </c>
      <c r="I42" s="62">
        <v>250000</v>
      </c>
      <c r="J42" s="60">
        <v>293</v>
      </c>
      <c r="K42" s="62">
        <v>235000</v>
      </c>
      <c r="L42" s="60">
        <v>246</v>
      </c>
      <c r="M42" s="62">
        <v>315000</v>
      </c>
      <c r="N42" s="72">
        <v>47</v>
      </c>
    </row>
    <row r="43" spans="1:14">
      <c r="A43" s="1" t="s">
        <v>37</v>
      </c>
      <c r="B43" s="62">
        <v>255000</v>
      </c>
      <c r="C43" s="60">
        <v>83</v>
      </c>
      <c r="D43" s="62">
        <v>252200</v>
      </c>
      <c r="E43" s="60">
        <v>67</v>
      </c>
      <c r="F43" s="62">
        <v>265400</v>
      </c>
      <c r="G43" s="72">
        <v>16</v>
      </c>
      <c r="I43" s="62">
        <v>255400</v>
      </c>
      <c r="J43" s="60">
        <v>85</v>
      </c>
      <c r="K43" s="62">
        <v>254000</v>
      </c>
      <c r="L43" s="60">
        <v>69</v>
      </c>
      <c r="M43" s="62">
        <v>265400</v>
      </c>
      <c r="N43" s="72">
        <v>16</v>
      </c>
    </row>
    <row r="44" spans="1:14">
      <c r="A44" s="1" t="s">
        <v>38</v>
      </c>
      <c r="B44" s="62">
        <v>260500</v>
      </c>
      <c r="C44" s="60">
        <v>278</v>
      </c>
      <c r="D44" s="62">
        <v>247500</v>
      </c>
      <c r="E44" s="60">
        <v>238</v>
      </c>
      <c r="F44" s="62">
        <v>358775</v>
      </c>
      <c r="G44" s="72">
        <v>40</v>
      </c>
      <c r="I44" s="62">
        <v>260000</v>
      </c>
      <c r="J44" s="60">
        <v>283</v>
      </c>
      <c r="K44" s="62">
        <v>247000</v>
      </c>
      <c r="L44" s="60">
        <v>243</v>
      </c>
      <c r="M44" s="62">
        <v>358775</v>
      </c>
      <c r="N44" s="72">
        <v>40</v>
      </c>
    </row>
    <row r="45" spans="1:14">
      <c r="A45" s="1" t="s">
        <v>39</v>
      </c>
      <c r="B45" s="62">
        <v>217500</v>
      </c>
      <c r="C45" s="60">
        <v>341</v>
      </c>
      <c r="D45" s="62">
        <v>214000</v>
      </c>
      <c r="E45" s="60">
        <v>327</v>
      </c>
      <c r="F45" s="62">
        <v>319900</v>
      </c>
      <c r="G45" s="72">
        <v>14</v>
      </c>
      <c r="I45" s="62">
        <v>217500</v>
      </c>
      <c r="J45" s="60">
        <v>247</v>
      </c>
      <c r="K45" s="62">
        <v>214000</v>
      </c>
      <c r="L45" s="60">
        <v>333</v>
      </c>
      <c r="M45" s="62">
        <v>319900</v>
      </c>
      <c r="N45" s="72">
        <v>14</v>
      </c>
    </row>
    <row r="46" spans="1:14">
      <c r="A46" s="1" t="s">
        <v>40</v>
      </c>
      <c r="B46" s="62">
        <v>224900</v>
      </c>
      <c r="C46" s="60">
        <v>748</v>
      </c>
      <c r="D46" s="62">
        <v>128921</v>
      </c>
      <c r="E46" s="60">
        <v>687</v>
      </c>
      <c r="F46" s="62">
        <v>326900</v>
      </c>
      <c r="G46" s="72">
        <v>61</v>
      </c>
      <c r="I46" s="62">
        <v>225000</v>
      </c>
      <c r="J46" s="60">
        <v>756</v>
      </c>
      <c r="K46" s="62">
        <v>219000</v>
      </c>
      <c r="L46" s="60">
        <v>694</v>
      </c>
      <c r="M46" s="62">
        <v>326900</v>
      </c>
      <c r="N46" s="72">
        <v>62</v>
      </c>
    </row>
    <row r="47" spans="1:14">
      <c r="A47" s="1" t="s">
        <v>49</v>
      </c>
      <c r="B47" s="62">
        <v>305560</v>
      </c>
      <c r="C47" s="60">
        <v>124</v>
      </c>
      <c r="D47" s="62">
        <v>290000</v>
      </c>
      <c r="E47" s="60">
        <v>96</v>
      </c>
      <c r="F47" s="62">
        <v>359900</v>
      </c>
      <c r="G47" s="72">
        <v>28</v>
      </c>
      <c r="I47" s="62">
        <v>306000</v>
      </c>
      <c r="J47" s="60">
        <v>130</v>
      </c>
      <c r="K47" s="62">
        <v>280000</v>
      </c>
      <c r="L47" s="60">
        <v>11</v>
      </c>
      <c r="M47" s="62">
        <v>364900</v>
      </c>
      <c r="N47" s="72">
        <v>29</v>
      </c>
    </row>
    <row r="48" spans="1:14">
      <c r="A48" s="1" t="s">
        <v>54</v>
      </c>
      <c r="B48" s="62">
        <v>255000</v>
      </c>
      <c r="C48" s="60">
        <v>253</v>
      </c>
      <c r="D48" s="62">
        <v>250000</v>
      </c>
      <c r="E48" s="60">
        <v>222</v>
      </c>
      <c r="F48" s="62">
        <v>325500</v>
      </c>
      <c r="G48" s="72">
        <v>31</v>
      </c>
      <c r="I48" s="62">
        <v>255000</v>
      </c>
      <c r="J48" s="60">
        <v>263</v>
      </c>
      <c r="K48" s="62">
        <v>250000</v>
      </c>
      <c r="L48" s="60">
        <v>235</v>
      </c>
      <c r="M48" s="62">
        <v>339933</v>
      </c>
      <c r="N48" s="72">
        <v>28</v>
      </c>
    </row>
    <row r="49" spans="1:14">
      <c r="A49" s="1" t="s">
        <v>59</v>
      </c>
      <c r="B49" s="62">
        <v>366900</v>
      </c>
      <c r="C49" s="60">
        <v>208</v>
      </c>
      <c r="D49" s="62">
        <v>350000</v>
      </c>
      <c r="E49" s="60">
        <v>171</v>
      </c>
      <c r="F49" s="62">
        <v>477000</v>
      </c>
      <c r="G49" s="72">
        <v>37</v>
      </c>
      <c r="I49" s="62">
        <v>366900</v>
      </c>
      <c r="J49" s="60">
        <v>210</v>
      </c>
      <c r="K49" s="62">
        <v>350000</v>
      </c>
      <c r="L49" s="60">
        <v>172</v>
      </c>
      <c r="M49" s="62">
        <v>470000</v>
      </c>
      <c r="N49" s="72">
        <v>28</v>
      </c>
    </row>
    <row r="50" spans="1:14">
      <c r="A50" s="54" t="s">
        <v>120</v>
      </c>
      <c r="B50" s="65">
        <f>(B41*C41+B42*C42+B43*C43+B44*C44+B45*C45+B46*C46+B47*C47+B48*C48+B49*C49)/C50</f>
        <v>246148.26351865957</v>
      </c>
      <c r="C50" s="66">
        <f>SUM(C41:C49)</f>
        <v>2626</v>
      </c>
      <c r="D50" s="65">
        <f>(D41*E41+D42*E42+D43*E43+D44*E44+D45*E45+D46*E46+D47*E47+D48*E48+D49*E49)/E50</f>
        <v>210491.27667814115</v>
      </c>
      <c r="E50" s="66">
        <f>SUM(E41:E49)</f>
        <v>2324</v>
      </c>
      <c r="F50" s="65">
        <f>(F41*G41+F42*G42+F43*G43+F44*G44+F45*G45+F46*G46+F47*G47+F48*G48+F49*G49)/G50</f>
        <v>337445.6953642384</v>
      </c>
      <c r="G50" s="67">
        <f>SUM(G41:G49)</f>
        <v>302</v>
      </c>
      <c r="I50" s="65">
        <f>(I41*J41+I42*J42+I43*J43+I44*J44+I45*J45+I46*J46+I47*J47+I48*J48+I49*J49)/J50</f>
        <v>247733.99301513386</v>
      </c>
      <c r="J50" s="66">
        <f>SUM(J41:J49)</f>
        <v>2577</v>
      </c>
      <c r="K50" s="65">
        <f>(K41*L41+K42*L42+K43*L43+K44*L44+K45*L45+K46*L46+K47*L47+K48*L48+K49*L49)/L50</f>
        <v>235087.68084173609</v>
      </c>
      <c r="L50" s="66">
        <f>SUM(L41:L49)</f>
        <v>2281</v>
      </c>
      <c r="M50" s="65">
        <f>(M41*N41+M42*N42+M43*N43+M44*N44+M45*N45+M46*N46+M47*N47+M48*N48+M49*N49)/N50</f>
        <v>331516.97297297296</v>
      </c>
      <c r="N50" s="67">
        <f>SUM(N41:N49)</f>
        <v>296</v>
      </c>
    </row>
    <row r="51" spans="1:14">
      <c r="A51" s="232" t="s">
        <v>121</v>
      </c>
      <c r="B51" s="65">
        <f>(B50*C50+B40*C40+B22*C22)/C51</f>
        <v>269660.80864440079</v>
      </c>
      <c r="C51" s="233">
        <f>SUM(C50,C40,C22)</f>
        <v>5090</v>
      </c>
      <c r="D51" s="65">
        <f>(D50*E50+D40*E40+D22*E22)/E51</f>
        <v>247161.98370171915</v>
      </c>
      <c r="E51" s="233">
        <f>SUM(E50,E40,E22)</f>
        <v>4479</v>
      </c>
      <c r="F51" s="65">
        <f>(F50*G50+F40*G40+F22*G22)/G51</f>
        <v>335128.38259441708</v>
      </c>
      <c r="G51" s="476">
        <f>SUM(G50,G40,G22)</f>
        <v>609</v>
      </c>
      <c r="I51" s="65">
        <f>(I50*J50+I40*J40+I22*J22)/J51</f>
        <v>270604.00630293478</v>
      </c>
      <c r="J51" s="233">
        <f>SUM(J50,J40,J22)</f>
        <v>5077</v>
      </c>
      <c r="K51" s="65">
        <f>(K50*L50+K40*L40+K22*L22)/L51</f>
        <v>259791.01119068934</v>
      </c>
      <c r="L51" s="233">
        <f>SUM(L50,L40,L22)</f>
        <v>4468</v>
      </c>
      <c r="M51" s="65">
        <f>(M50*N50+M40*N40+M22*N22)/N51</f>
        <v>326447.53858784895</v>
      </c>
      <c r="N51" s="476">
        <f>SUM(N50,N40,N22)</f>
        <v>609</v>
      </c>
    </row>
    <row r="52" spans="1:14">
      <c r="A52" s="143" t="s">
        <v>122</v>
      </c>
      <c r="B52" s="144">
        <v>225000</v>
      </c>
      <c r="C52" s="147">
        <v>3997</v>
      </c>
      <c r="D52" s="144">
        <v>220000</v>
      </c>
      <c r="E52" s="147">
        <v>367300</v>
      </c>
      <c r="F52" s="144">
        <v>307918</v>
      </c>
      <c r="G52" s="146">
        <v>324</v>
      </c>
      <c r="I52" s="144">
        <v>225000</v>
      </c>
      <c r="J52" s="147">
        <v>4043</v>
      </c>
      <c r="K52" s="144">
        <v>220000</v>
      </c>
      <c r="L52" s="147">
        <v>3712</v>
      </c>
      <c r="M52" s="144">
        <v>307000</v>
      </c>
      <c r="N52" s="146">
        <v>331</v>
      </c>
    </row>
    <row r="53" spans="1:14">
      <c r="A53" s="143" t="s">
        <v>123</v>
      </c>
      <c r="B53" s="144">
        <v>269653</v>
      </c>
      <c r="C53" s="147">
        <v>3507</v>
      </c>
      <c r="D53" s="144">
        <v>230000</v>
      </c>
      <c r="E53" s="147">
        <v>3062</v>
      </c>
      <c r="F53" s="144">
        <v>320000</v>
      </c>
      <c r="G53" s="146">
        <v>445</v>
      </c>
      <c r="I53" s="144">
        <v>269000</v>
      </c>
      <c r="J53" s="147">
        <v>3566</v>
      </c>
      <c r="K53" s="144">
        <v>260000</v>
      </c>
      <c r="L53" s="147">
        <v>3115</v>
      </c>
      <c r="M53" s="144">
        <v>320000</v>
      </c>
      <c r="N53" s="146">
        <v>451</v>
      </c>
    </row>
    <row r="54" spans="1:14">
      <c r="A54" s="143" t="s">
        <v>124</v>
      </c>
      <c r="B54" s="144">
        <v>220000</v>
      </c>
      <c r="C54" s="147">
        <v>13055</v>
      </c>
      <c r="D54" s="144">
        <v>214000</v>
      </c>
      <c r="E54" s="147">
        <v>12008</v>
      </c>
      <c r="F54" s="144">
        <v>299719</v>
      </c>
      <c r="G54" s="146">
        <v>1047</v>
      </c>
      <c r="I54" s="144">
        <v>220000</v>
      </c>
      <c r="J54" s="147">
        <v>13254</v>
      </c>
      <c r="K54" s="144">
        <v>215000</v>
      </c>
      <c r="L54" s="147">
        <v>12173</v>
      </c>
      <c r="M54" s="144">
        <v>298900</v>
      </c>
      <c r="N54" s="146">
        <v>1081</v>
      </c>
    </row>
  </sheetData>
  <mergeCells count="7">
    <mergeCell ref="M4:N4"/>
    <mergeCell ref="I2:N2"/>
    <mergeCell ref="B4:C4"/>
    <mergeCell ref="D4:E4"/>
    <mergeCell ref="F4:G4"/>
    <mergeCell ref="I4:J4"/>
    <mergeCell ref="K4:L4"/>
  </mergeCells>
  <pageMargins left="0.7" right="0.7" top="0.75" bottom="0.75" header="0.3" footer="0.3"/>
  <pageSetup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4"/>
  <sheetViews>
    <sheetView workbookViewId="0">
      <pane ySplit="5" topLeftCell="A35" activePane="bottomLeft" state="frozenSplit"/>
      <selection activeCell="B7" sqref="B7"/>
      <selection pane="bottomLeft" activeCell="C54" sqref="C54"/>
    </sheetView>
  </sheetViews>
  <sheetFormatPr baseColWidth="10" defaultColWidth="8.83203125" defaultRowHeight="13"/>
  <cols>
    <col min="1" max="1" width="24.5" customWidth="1"/>
    <col min="2" max="2" width="13.33203125" customWidth="1"/>
    <col min="3" max="3" width="8.33203125" bestFit="1" customWidth="1"/>
    <col min="4" max="4" width="13.33203125" customWidth="1"/>
    <col min="5" max="5" width="8.33203125" bestFit="1" customWidth="1"/>
    <col min="6" max="6" width="13.33203125" customWidth="1"/>
    <col min="7" max="7" width="8" bestFit="1" customWidth="1"/>
  </cols>
  <sheetData>
    <row r="1" spans="1:7" ht="20.25" customHeight="1">
      <c r="A1" s="585" t="s">
        <v>146</v>
      </c>
      <c r="B1" s="886" t="s">
        <v>147</v>
      </c>
      <c r="C1" s="886"/>
      <c r="D1" s="886"/>
      <c r="E1" s="571"/>
      <c r="F1" s="586"/>
      <c r="G1" s="571"/>
    </row>
    <row r="2" spans="1:7" ht="16">
      <c r="A2" s="585" t="s">
        <v>110</v>
      </c>
      <c r="B2" s="586"/>
      <c r="C2" s="571"/>
      <c r="D2" s="586"/>
      <c r="E2" s="571"/>
      <c r="F2" s="586"/>
      <c r="G2" s="571"/>
    </row>
    <row r="3" spans="1:7">
      <c r="B3" s="62"/>
      <c r="C3" s="60"/>
      <c r="D3" s="62"/>
      <c r="E3" s="60"/>
      <c r="F3" s="62"/>
      <c r="G3" s="60"/>
    </row>
    <row r="4" spans="1:7">
      <c r="A4" s="141"/>
      <c r="B4" s="878" t="s">
        <v>111</v>
      </c>
      <c r="C4" s="879"/>
      <c r="D4" s="878" t="s">
        <v>112</v>
      </c>
      <c r="E4" s="879"/>
      <c r="F4" s="878" t="s">
        <v>113</v>
      </c>
      <c r="G4" s="879"/>
    </row>
    <row r="5" spans="1:7" ht="42">
      <c r="A5" s="142" t="s">
        <v>114</v>
      </c>
      <c r="B5" s="61" t="s">
        <v>115</v>
      </c>
      <c r="C5" s="63" t="s">
        <v>116</v>
      </c>
      <c r="D5" s="61" t="s">
        <v>115</v>
      </c>
      <c r="E5" s="63" t="s">
        <v>116</v>
      </c>
      <c r="F5" s="61" t="s">
        <v>115</v>
      </c>
      <c r="G5" s="63" t="s">
        <v>116</v>
      </c>
    </row>
    <row r="6" spans="1:7" ht="16">
      <c r="A6" s="575" t="s">
        <v>25</v>
      </c>
      <c r="B6" s="587">
        <v>275000</v>
      </c>
      <c r="C6" s="577">
        <v>31</v>
      </c>
      <c r="D6" s="587">
        <v>239000</v>
      </c>
      <c r="E6" s="577">
        <v>28</v>
      </c>
      <c r="F6" s="587">
        <v>279000</v>
      </c>
      <c r="G6" s="577">
        <v>3</v>
      </c>
    </row>
    <row r="7" spans="1:7" ht="16">
      <c r="A7" s="575" t="s">
        <v>27</v>
      </c>
      <c r="B7" s="587">
        <v>252000</v>
      </c>
      <c r="C7" s="577">
        <v>191</v>
      </c>
      <c r="D7" s="587">
        <v>242000</v>
      </c>
      <c r="E7" s="577">
        <v>152</v>
      </c>
      <c r="F7" s="587">
        <v>286650</v>
      </c>
      <c r="G7" s="577">
        <v>39</v>
      </c>
    </row>
    <row r="8" spans="1:7" ht="16">
      <c r="A8" s="575" t="s">
        <v>29</v>
      </c>
      <c r="B8" s="587">
        <v>360000</v>
      </c>
      <c r="C8" s="577">
        <v>48</v>
      </c>
      <c r="D8" s="587">
        <v>349000</v>
      </c>
      <c r="E8" s="577">
        <v>32</v>
      </c>
      <c r="F8" s="587">
        <v>407000</v>
      </c>
      <c r="G8" s="577">
        <v>16</v>
      </c>
    </row>
    <row r="9" spans="1:7" ht="16">
      <c r="A9" s="575" t="s">
        <v>31</v>
      </c>
      <c r="B9" s="587">
        <v>284000</v>
      </c>
      <c r="C9" s="577">
        <v>202</v>
      </c>
      <c r="D9" s="587">
        <v>275000</v>
      </c>
      <c r="E9" s="577">
        <v>190</v>
      </c>
      <c r="F9" s="587">
        <v>358365</v>
      </c>
      <c r="G9" s="577">
        <v>12</v>
      </c>
    </row>
    <row r="10" spans="1:7" ht="16">
      <c r="A10" s="575" t="s">
        <v>32</v>
      </c>
      <c r="B10" s="587">
        <v>385000</v>
      </c>
      <c r="C10" s="577">
        <v>29</v>
      </c>
      <c r="D10" s="587">
        <v>348500</v>
      </c>
      <c r="E10" s="577">
        <v>26</v>
      </c>
      <c r="F10" s="587">
        <v>399900</v>
      </c>
      <c r="G10" s="577">
        <v>3</v>
      </c>
    </row>
    <row r="11" spans="1:7" ht="16">
      <c r="A11" s="575" t="s">
        <v>35</v>
      </c>
      <c r="B11" s="587">
        <v>375000</v>
      </c>
      <c r="C11" s="577">
        <v>16</v>
      </c>
      <c r="D11" s="587">
        <v>375000</v>
      </c>
      <c r="E11" s="577">
        <v>16</v>
      </c>
      <c r="F11" s="591">
        <v>0</v>
      </c>
      <c r="G11" s="577">
        <v>0</v>
      </c>
    </row>
    <row r="12" spans="1:7" ht="16">
      <c r="A12" s="575" t="s">
        <v>41</v>
      </c>
      <c r="B12" s="587">
        <v>972500</v>
      </c>
      <c r="C12" s="577">
        <v>21</v>
      </c>
      <c r="D12" s="587">
        <v>972500</v>
      </c>
      <c r="E12" s="577">
        <v>20</v>
      </c>
      <c r="F12" s="587">
        <v>700000</v>
      </c>
      <c r="G12" s="577">
        <v>1</v>
      </c>
    </row>
    <row r="13" spans="1:7" ht="16">
      <c r="A13" s="575" t="s">
        <v>42</v>
      </c>
      <c r="B13" s="587">
        <v>395000</v>
      </c>
      <c r="C13" s="577">
        <v>19</v>
      </c>
      <c r="D13" s="587">
        <v>395000</v>
      </c>
      <c r="E13" s="577">
        <v>19</v>
      </c>
      <c r="F13" s="577">
        <v>0</v>
      </c>
      <c r="G13" s="577">
        <v>0</v>
      </c>
    </row>
    <row r="14" spans="1:7" ht="16">
      <c r="A14" s="575" t="s">
        <v>43</v>
      </c>
      <c r="B14" s="587">
        <v>530000</v>
      </c>
      <c r="C14" s="577">
        <v>3</v>
      </c>
      <c r="D14" s="587">
        <v>530000</v>
      </c>
      <c r="E14" s="577">
        <v>3</v>
      </c>
      <c r="F14" s="592">
        <v>0</v>
      </c>
      <c r="G14" s="577">
        <v>0</v>
      </c>
    </row>
    <row r="15" spans="1:7" ht="16">
      <c r="A15" s="575" t="s">
        <v>44</v>
      </c>
      <c r="B15" s="587">
        <v>239900</v>
      </c>
      <c r="C15" s="577">
        <v>86</v>
      </c>
      <c r="D15" s="587">
        <v>235000</v>
      </c>
      <c r="E15" s="577">
        <v>81</v>
      </c>
      <c r="F15" s="587">
        <v>256000</v>
      </c>
      <c r="G15" s="577">
        <v>5</v>
      </c>
    </row>
    <row r="16" spans="1:7" ht="16">
      <c r="A16" s="575" t="s">
        <v>46</v>
      </c>
      <c r="B16" s="587">
        <v>405000</v>
      </c>
      <c r="C16" s="577">
        <v>44</v>
      </c>
      <c r="D16" s="587">
        <v>390000</v>
      </c>
      <c r="E16" s="577">
        <v>38</v>
      </c>
      <c r="F16" s="587">
        <v>449000</v>
      </c>
      <c r="G16" s="577">
        <v>6</v>
      </c>
    </row>
    <row r="17" spans="1:7" ht="16">
      <c r="A17" s="575" t="s">
        <v>51</v>
      </c>
      <c r="B17" s="587">
        <v>340000</v>
      </c>
      <c r="C17" s="577">
        <v>255</v>
      </c>
      <c r="D17" s="587">
        <v>320550</v>
      </c>
      <c r="E17" s="577">
        <v>225</v>
      </c>
      <c r="F17" s="587">
        <v>395660</v>
      </c>
      <c r="G17" s="577">
        <v>30</v>
      </c>
    </row>
    <row r="18" spans="1:7" ht="16">
      <c r="A18" s="575" t="s">
        <v>53</v>
      </c>
      <c r="B18" s="587">
        <v>512500</v>
      </c>
      <c r="C18" s="577">
        <v>64</v>
      </c>
      <c r="D18" s="587">
        <v>512500</v>
      </c>
      <c r="E18" s="577">
        <v>61</v>
      </c>
      <c r="F18" s="587">
        <v>650000</v>
      </c>
      <c r="G18" s="577">
        <v>3</v>
      </c>
    </row>
    <row r="19" spans="1:7" ht="16">
      <c r="A19" s="575" t="s">
        <v>56</v>
      </c>
      <c r="B19" s="587">
        <v>265000</v>
      </c>
      <c r="C19" s="577">
        <v>59</v>
      </c>
      <c r="D19" s="587">
        <v>238000</v>
      </c>
      <c r="E19" s="577">
        <v>48</v>
      </c>
      <c r="F19" s="587">
        <v>388385</v>
      </c>
      <c r="G19" s="577">
        <v>11</v>
      </c>
    </row>
    <row r="20" spans="1:7" ht="16">
      <c r="A20" s="575" t="s">
        <v>57</v>
      </c>
      <c r="B20" s="587">
        <v>520000</v>
      </c>
      <c r="C20" s="577">
        <v>3</v>
      </c>
      <c r="D20" s="587">
        <v>520000</v>
      </c>
      <c r="E20" s="577">
        <v>3</v>
      </c>
      <c r="F20" s="592">
        <v>0</v>
      </c>
      <c r="G20" s="577">
        <v>0</v>
      </c>
    </row>
    <row r="21" spans="1:7" ht="16">
      <c r="A21" s="575" t="s">
        <v>58</v>
      </c>
      <c r="B21" s="587">
        <v>322000</v>
      </c>
      <c r="C21" s="577">
        <v>118</v>
      </c>
      <c r="D21" s="587">
        <v>320000</v>
      </c>
      <c r="E21" s="577">
        <v>106</v>
      </c>
      <c r="F21" s="587">
        <v>343478</v>
      </c>
      <c r="G21" s="577">
        <v>12</v>
      </c>
    </row>
    <row r="22" spans="1:7" ht="16">
      <c r="A22" s="578" t="s">
        <v>118</v>
      </c>
      <c r="B22" s="579">
        <f>(B6*C6+B7*C7+B8*C8+B9*C9+B10*C10+B11*C11+B12*C12+B13*C13+B14*C14+B15*C15+B16*C16+B17*C17+B18*C18+B19*C19+B20*C20+B21*C21)/C22</f>
        <v>328957.02270815813</v>
      </c>
      <c r="C22" s="581">
        <f>SUM(C6:C21)</f>
        <v>1189</v>
      </c>
      <c r="D22" s="579">
        <f>(D6*E6+D7*E7+D8*E8+D9*E9+D10*E10+D11*E11+D12*E12+D13*E13+D14*E14+D15*E15+D16*E16+D17*E17+D18*E18+D19*E19+D20*E20+D21*E21)/E22</f>
        <v>319317.98664122139</v>
      </c>
      <c r="E22" s="581">
        <f>SUM(E6:E21)</f>
        <v>1048</v>
      </c>
      <c r="F22" s="579">
        <f>(F6*G6+F7*G7+F8*G8+F9*G9+F10*G10+F12*G12+F15*G15+F16*G16+F17*G17+F18*G18+F19*G19+F21*G21)/G22</f>
        <v>361107.80851063831</v>
      </c>
      <c r="G22" s="581">
        <f>SUM(G6:G21)</f>
        <v>141</v>
      </c>
    </row>
    <row r="23" spans="1:7" ht="16">
      <c r="A23" s="575" t="s">
        <v>16</v>
      </c>
      <c r="B23" s="576">
        <v>260000</v>
      </c>
      <c r="C23" s="577">
        <v>58</v>
      </c>
      <c r="D23" s="576">
        <v>260000</v>
      </c>
      <c r="E23" s="577">
        <v>54</v>
      </c>
      <c r="F23" s="576">
        <v>229900</v>
      </c>
      <c r="G23" s="577">
        <v>4</v>
      </c>
    </row>
    <row r="24" spans="1:7" ht="16">
      <c r="A24" s="575" t="s">
        <v>18</v>
      </c>
      <c r="B24" s="576">
        <v>347750</v>
      </c>
      <c r="C24" s="577">
        <v>59</v>
      </c>
      <c r="D24" s="576">
        <v>300000</v>
      </c>
      <c r="E24" s="577">
        <v>39</v>
      </c>
      <c r="F24" s="576">
        <v>393990</v>
      </c>
      <c r="G24" s="577">
        <v>20</v>
      </c>
    </row>
    <row r="25" spans="1:7" ht="16">
      <c r="A25" s="575" t="s">
        <v>19</v>
      </c>
      <c r="B25" s="576">
        <v>325000</v>
      </c>
      <c r="C25" s="577">
        <v>68</v>
      </c>
      <c r="D25" s="576">
        <v>333000</v>
      </c>
      <c r="E25" s="577">
        <v>41</v>
      </c>
      <c r="F25" s="576">
        <v>299759</v>
      </c>
      <c r="G25" s="577">
        <v>27</v>
      </c>
    </row>
    <row r="26" spans="1:7" ht="16">
      <c r="A26" s="575" t="s">
        <v>20</v>
      </c>
      <c r="B26" s="576">
        <v>212500</v>
      </c>
      <c r="C26" s="577">
        <v>35</v>
      </c>
      <c r="D26" s="576">
        <v>212500</v>
      </c>
      <c r="E26" s="577">
        <v>34</v>
      </c>
      <c r="F26" s="576">
        <v>159900</v>
      </c>
      <c r="G26" s="577">
        <v>1</v>
      </c>
    </row>
    <row r="27" spans="1:7" ht="16">
      <c r="A27" s="575" t="s">
        <v>21</v>
      </c>
      <c r="B27" s="576">
        <v>267000</v>
      </c>
      <c r="C27" s="577">
        <v>63</v>
      </c>
      <c r="D27" s="576">
        <v>260000</v>
      </c>
      <c r="E27" s="577">
        <v>50</v>
      </c>
      <c r="F27" s="576">
        <v>349900</v>
      </c>
      <c r="G27" s="577">
        <v>13</v>
      </c>
    </row>
    <row r="28" spans="1:7" ht="16">
      <c r="A28" s="575" t="s">
        <v>22</v>
      </c>
      <c r="B28" s="576">
        <v>190000</v>
      </c>
      <c r="C28" s="577">
        <v>27</v>
      </c>
      <c r="D28" s="576">
        <v>190000</v>
      </c>
      <c r="E28" s="577">
        <v>23</v>
      </c>
      <c r="F28" s="576">
        <v>204500</v>
      </c>
      <c r="G28" s="577">
        <v>4</v>
      </c>
    </row>
    <row r="29" spans="1:7" ht="16">
      <c r="A29" s="575" t="s">
        <v>23</v>
      </c>
      <c r="B29" s="576">
        <v>222400</v>
      </c>
      <c r="C29" s="577">
        <v>37</v>
      </c>
      <c r="D29" s="576">
        <v>220000</v>
      </c>
      <c r="E29" s="577">
        <v>36</v>
      </c>
      <c r="F29" s="576">
        <v>238000</v>
      </c>
      <c r="G29" s="577">
        <v>1</v>
      </c>
    </row>
    <row r="30" spans="1:7" ht="16">
      <c r="A30" s="575" t="s">
        <v>26</v>
      </c>
      <c r="B30" s="576">
        <v>230000</v>
      </c>
      <c r="C30" s="577">
        <v>83</v>
      </c>
      <c r="D30" s="576">
        <v>199900</v>
      </c>
      <c r="E30" s="577">
        <v>62</v>
      </c>
      <c r="F30" s="576">
        <v>245600</v>
      </c>
      <c r="G30" s="577">
        <v>21</v>
      </c>
    </row>
    <row r="31" spans="1:7" ht="16">
      <c r="A31" s="575" t="s">
        <v>28</v>
      </c>
      <c r="B31" s="576">
        <v>193000</v>
      </c>
      <c r="C31" s="577">
        <v>48</v>
      </c>
      <c r="D31" s="576">
        <v>193000</v>
      </c>
      <c r="E31" s="577">
        <v>39</v>
      </c>
      <c r="F31" s="576">
        <v>195895</v>
      </c>
      <c r="G31" s="577">
        <v>9</v>
      </c>
    </row>
    <row r="32" spans="1:7" ht="16">
      <c r="A32" s="575" t="s">
        <v>30</v>
      </c>
      <c r="B32" s="576">
        <v>249933</v>
      </c>
      <c r="C32" s="577">
        <v>70</v>
      </c>
      <c r="D32" s="576">
        <v>249900</v>
      </c>
      <c r="E32" s="577">
        <v>63</v>
      </c>
      <c r="F32" s="576">
        <v>270000</v>
      </c>
      <c r="G32" s="577">
        <v>7</v>
      </c>
    </row>
    <row r="33" spans="1:7" ht="16">
      <c r="A33" s="575" t="s">
        <v>36</v>
      </c>
      <c r="B33" s="576">
        <v>216200</v>
      </c>
      <c r="C33" s="577">
        <v>67</v>
      </c>
      <c r="D33" s="576">
        <v>202000</v>
      </c>
      <c r="E33" s="577">
        <v>58</v>
      </c>
      <c r="F33" s="576">
        <v>259900</v>
      </c>
      <c r="G33" s="577">
        <v>9</v>
      </c>
    </row>
    <row r="34" spans="1:7" ht="16">
      <c r="A34" s="575" t="s">
        <v>45</v>
      </c>
      <c r="B34" s="576">
        <v>247900</v>
      </c>
      <c r="C34" s="577">
        <v>56</v>
      </c>
      <c r="D34" s="576">
        <v>245000</v>
      </c>
      <c r="E34" s="577">
        <v>42</v>
      </c>
      <c r="F34" s="576">
        <v>247933</v>
      </c>
      <c r="G34" s="577">
        <v>14</v>
      </c>
    </row>
    <row r="35" spans="1:7" ht="16">
      <c r="A35" s="575" t="s">
        <v>47</v>
      </c>
      <c r="B35" s="576">
        <v>155000</v>
      </c>
      <c r="C35" s="577">
        <v>31</v>
      </c>
      <c r="D35" s="576">
        <v>149000</v>
      </c>
      <c r="E35" s="577">
        <v>27</v>
      </c>
      <c r="F35" s="576">
        <v>186550</v>
      </c>
      <c r="G35" s="577">
        <v>4</v>
      </c>
    </row>
    <row r="36" spans="1:7" ht="16">
      <c r="A36" s="575" t="s">
        <v>48</v>
      </c>
      <c r="B36" s="576">
        <v>238000</v>
      </c>
      <c r="C36" s="577">
        <v>41</v>
      </c>
      <c r="D36" s="576">
        <v>229000</v>
      </c>
      <c r="E36" s="577">
        <v>36</v>
      </c>
      <c r="F36" s="576">
        <v>267700</v>
      </c>
      <c r="G36" s="577">
        <v>5</v>
      </c>
    </row>
    <row r="37" spans="1:7" ht="16">
      <c r="A37" s="575" t="s">
        <v>50</v>
      </c>
      <c r="B37" s="576">
        <v>205000</v>
      </c>
      <c r="C37" s="577">
        <v>59</v>
      </c>
      <c r="D37" s="576">
        <v>205000</v>
      </c>
      <c r="E37" s="577">
        <v>58</v>
      </c>
      <c r="F37" s="576">
        <v>159900</v>
      </c>
      <c r="G37" s="577">
        <v>1</v>
      </c>
    </row>
    <row r="38" spans="1:7" ht="16">
      <c r="A38" s="575" t="s">
        <v>52</v>
      </c>
      <c r="B38" s="576">
        <v>179000</v>
      </c>
      <c r="C38" s="577">
        <v>104</v>
      </c>
      <c r="D38" s="576">
        <v>175500</v>
      </c>
      <c r="E38" s="577">
        <v>93</v>
      </c>
      <c r="F38" s="576">
        <v>214900</v>
      </c>
      <c r="G38" s="577">
        <v>11</v>
      </c>
    </row>
    <row r="39" spans="1:7" ht="16">
      <c r="A39" s="575" t="s">
        <v>55</v>
      </c>
      <c r="B39" s="576">
        <v>229900</v>
      </c>
      <c r="C39" s="577">
        <v>74</v>
      </c>
      <c r="D39" s="576">
        <v>215000</v>
      </c>
      <c r="E39" s="577">
        <v>54</v>
      </c>
      <c r="F39" s="576">
        <v>279933</v>
      </c>
      <c r="G39" s="577">
        <v>20</v>
      </c>
    </row>
    <row r="40" spans="1:7" ht="16">
      <c r="A40" s="578" t="s">
        <v>119</v>
      </c>
      <c r="B40" s="579">
        <f>(B23*C23+B24*C24+B25*C25+B26*C26+B27*C27+B28*C28+B29*C29+B30*C30+B31*C31+B32*C32+B33*C33+B34*C34+B35*C35+B36*C36+B37*C37+B38*C38+B39*C39)/C40</f>
        <v>236549.24489795917</v>
      </c>
      <c r="C40" s="580">
        <f>SUM(C23:C39)</f>
        <v>980</v>
      </c>
      <c r="D40" s="579">
        <f>(D23*E23+D24*E24+D25*E25+D26*E26+D27*E27+D28*E28+D29*E29+D30*E30+D31*E31+D32*E32+D33*E33+D34*E34+D35*E35+D36*E36+D37*E37+D38*E38+D39*E39)/E40</f>
        <v>224557.47836835601</v>
      </c>
      <c r="E40" s="580">
        <f>SUM(E23:E39)</f>
        <v>809</v>
      </c>
      <c r="F40" s="579">
        <f>(F23*G23+F24*G24+F25*G25+F26*G26+F27*G27+F28*G28+F29*G29+F30*G30+F31*G31+F32*G32+F33*G33+F34*G34+F35*G35+F36*G36+F37*G37+F38*G38+F39*G39)/G40</f>
        <v>277692.80701754388</v>
      </c>
      <c r="G40" s="580">
        <f>SUM(G23:G39)</f>
        <v>171</v>
      </c>
    </row>
    <row r="41" spans="1:7" ht="16">
      <c r="A41" s="575" t="s">
        <v>24</v>
      </c>
      <c r="B41" s="576">
        <v>197000</v>
      </c>
      <c r="C41" s="577">
        <v>303</v>
      </c>
      <c r="D41" s="576">
        <v>195000</v>
      </c>
      <c r="E41" s="577">
        <v>276</v>
      </c>
      <c r="F41" s="576">
        <v>250000</v>
      </c>
      <c r="G41" s="577">
        <v>27</v>
      </c>
    </row>
    <row r="42" spans="1:7" ht="16">
      <c r="A42" s="575" t="s">
        <v>33</v>
      </c>
      <c r="B42" s="576">
        <v>222000</v>
      </c>
      <c r="C42" s="577">
        <v>214</v>
      </c>
      <c r="D42" s="576">
        <v>220000</v>
      </c>
      <c r="E42" s="577">
        <v>195</v>
      </c>
      <c r="F42" s="576">
        <v>299950</v>
      </c>
      <c r="G42" s="577">
        <v>19</v>
      </c>
    </row>
    <row r="43" spans="1:7" ht="16">
      <c r="A43" s="575" t="s">
        <v>37</v>
      </c>
      <c r="B43" s="576">
        <v>235000</v>
      </c>
      <c r="C43" s="577">
        <v>83</v>
      </c>
      <c r="D43" s="576">
        <v>215000</v>
      </c>
      <c r="E43" s="577">
        <v>66</v>
      </c>
      <c r="F43" s="576">
        <v>283000</v>
      </c>
      <c r="G43" s="577">
        <v>17</v>
      </c>
    </row>
    <row r="44" spans="1:7" ht="16">
      <c r="A44" s="575" t="s">
        <v>38</v>
      </c>
      <c r="B44" s="576">
        <v>235000</v>
      </c>
      <c r="C44" s="577">
        <v>233</v>
      </c>
      <c r="D44" s="576">
        <v>220000</v>
      </c>
      <c r="E44" s="577">
        <v>207</v>
      </c>
      <c r="F44" s="576">
        <v>329900</v>
      </c>
      <c r="G44" s="577">
        <v>26</v>
      </c>
    </row>
    <row r="45" spans="1:7" ht="16">
      <c r="A45" s="575" t="s">
        <v>39</v>
      </c>
      <c r="B45" s="576">
        <v>208500</v>
      </c>
      <c r="C45" s="577">
        <v>347</v>
      </c>
      <c r="D45" s="576">
        <v>202500</v>
      </c>
      <c r="E45" s="577">
        <v>337</v>
      </c>
      <c r="F45" s="576">
        <v>279900</v>
      </c>
      <c r="G45" s="577">
        <v>10</v>
      </c>
    </row>
    <row r="46" spans="1:7" ht="16">
      <c r="A46" s="575" t="s">
        <v>40</v>
      </c>
      <c r="B46" s="576">
        <v>193333</v>
      </c>
      <c r="C46" s="577">
        <v>676</v>
      </c>
      <c r="D46" s="576">
        <v>190000</v>
      </c>
      <c r="E46" s="577">
        <v>633</v>
      </c>
      <c r="F46" s="576">
        <v>287000</v>
      </c>
      <c r="G46" s="577">
        <v>43</v>
      </c>
    </row>
    <row r="47" spans="1:7" ht="16">
      <c r="A47" s="575" t="s">
        <v>49</v>
      </c>
      <c r="B47" s="576">
        <v>285000</v>
      </c>
      <c r="C47" s="577">
        <v>111</v>
      </c>
      <c r="D47" s="576">
        <v>274900</v>
      </c>
      <c r="E47" s="577">
        <v>91</v>
      </c>
      <c r="F47" s="576">
        <v>330000</v>
      </c>
      <c r="G47" s="577">
        <v>20</v>
      </c>
    </row>
    <row r="48" spans="1:7" ht="16">
      <c r="A48" s="575" t="s">
        <v>54</v>
      </c>
      <c r="B48" s="576">
        <v>238000</v>
      </c>
      <c r="C48" s="577">
        <v>226</v>
      </c>
      <c r="D48" s="576">
        <v>229300</v>
      </c>
      <c r="E48" s="577">
        <v>203</v>
      </c>
      <c r="F48" s="576">
        <v>305000</v>
      </c>
      <c r="G48" s="577">
        <v>23</v>
      </c>
    </row>
    <row r="49" spans="1:7" ht="16">
      <c r="A49" s="575" t="s">
        <v>59</v>
      </c>
      <c r="B49" s="576">
        <v>360000</v>
      </c>
      <c r="C49" s="577">
        <v>187</v>
      </c>
      <c r="D49" s="576">
        <v>359900</v>
      </c>
      <c r="E49" s="577">
        <v>157</v>
      </c>
      <c r="F49" s="576">
        <v>382333</v>
      </c>
      <c r="G49" s="577">
        <v>30</v>
      </c>
    </row>
    <row r="50" spans="1:7" ht="16">
      <c r="A50" s="578" t="s">
        <v>120</v>
      </c>
      <c r="B50" s="579">
        <f>(B41*C41+B42*C42+B43*C43+B44*C44+B45*C45+B46*C46+B47*C47+B48*C48+B49*C49)/C50</f>
        <v>225733.02857142859</v>
      </c>
      <c r="C50" s="580">
        <f>SUM(C41:C49)</f>
        <v>2380</v>
      </c>
      <c r="D50" s="579">
        <f>(D41*E41+D42*E42+D43*E43+D44*E44+D45*E45+D46*E46+D47*E47+D48*E48+D49*E49)/E50</f>
        <v>218489.88452655889</v>
      </c>
      <c r="E50" s="580">
        <f>SUM(E41:E49)</f>
        <v>2165</v>
      </c>
      <c r="F50" s="579">
        <f>(F41*G41+F42*G42+F43*G43+F44*G44+F45*G45+F46*G46+F47*G47+F48*G48+F49*G49)/G50</f>
        <v>307267.16279069765</v>
      </c>
      <c r="G50" s="580">
        <f>SUM(G41:G49)</f>
        <v>215</v>
      </c>
    </row>
    <row r="51" spans="1:7" ht="16">
      <c r="A51" s="578" t="s">
        <v>121</v>
      </c>
      <c r="B51" s="579">
        <f>(B50*C50+B40*C40+B22*C22)/C51</f>
        <v>255043.47504946141</v>
      </c>
      <c r="C51" s="581">
        <f>SUM(C50,C40,C22)</f>
        <v>4549</v>
      </c>
      <c r="D51" s="579">
        <f>(D50*E50+D40*E40+D22*E22)/E51</f>
        <v>245982.80706116359</v>
      </c>
      <c r="E51" s="581">
        <f>SUM(E50,E40,E22)</f>
        <v>4022</v>
      </c>
      <c r="F51" s="579">
        <f>(F50*G50+F40*G40+F22*G22)/G51</f>
        <v>312076.11195445922</v>
      </c>
      <c r="G51" s="581">
        <f>SUM(G50,G40,G22)</f>
        <v>527</v>
      </c>
    </row>
    <row r="52" spans="1:7" ht="16">
      <c r="A52" s="582" t="s">
        <v>122</v>
      </c>
      <c r="B52" s="583">
        <v>209900</v>
      </c>
      <c r="C52" s="588">
        <v>3633</v>
      </c>
      <c r="D52" s="583">
        <v>203000</v>
      </c>
      <c r="E52" s="588">
        <v>3374</v>
      </c>
      <c r="F52" s="583">
        <v>281594</v>
      </c>
      <c r="G52" s="584">
        <v>259</v>
      </c>
    </row>
    <row r="53" spans="1:7" ht="16">
      <c r="A53" s="582" t="s">
        <v>123</v>
      </c>
      <c r="B53" s="583">
        <v>255000</v>
      </c>
      <c r="C53" s="588">
        <v>3118</v>
      </c>
      <c r="D53" s="583">
        <v>247900</v>
      </c>
      <c r="E53" s="588">
        <v>2700</v>
      </c>
      <c r="F53" s="583">
        <v>299933</v>
      </c>
      <c r="G53" s="584">
        <v>418</v>
      </c>
    </row>
    <row r="54" spans="1:7" ht="16">
      <c r="A54" s="582" t="s">
        <v>124</v>
      </c>
      <c r="B54" s="583">
        <v>205000</v>
      </c>
      <c r="C54" s="588">
        <v>11693</v>
      </c>
      <c r="D54" s="583">
        <v>199000</v>
      </c>
      <c r="E54" s="588">
        <v>10790</v>
      </c>
      <c r="F54" s="583">
        <v>280000</v>
      </c>
      <c r="G54" s="584">
        <v>903</v>
      </c>
    </row>
  </sheetData>
  <mergeCells count="4">
    <mergeCell ref="B4:C4"/>
    <mergeCell ref="D4:E4"/>
    <mergeCell ref="F4:G4"/>
    <mergeCell ref="B1:D1"/>
  </mergeCells>
  <pageMargins left="0.7" right="0.7" top="0.75" bottom="0.75" header="0.3" footer="0.3"/>
  <pageSetup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4"/>
  <sheetViews>
    <sheetView zoomScale="115" zoomScaleNormal="115" zoomScalePageLayoutView="115" workbookViewId="0">
      <pane ySplit="5" topLeftCell="A6" activePane="bottomLeft" state="frozenSplit"/>
      <selection activeCell="B7" sqref="B7"/>
      <selection pane="bottomLeft" activeCell="K47" sqref="K47"/>
    </sheetView>
  </sheetViews>
  <sheetFormatPr baseColWidth="10" defaultColWidth="8.83203125" defaultRowHeight="13"/>
  <cols>
    <col min="1" max="1" width="15.83203125" customWidth="1"/>
    <col min="2" max="2" width="10.6640625" customWidth="1"/>
    <col min="4" max="4" width="10.5" customWidth="1"/>
  </cols>
  <sheetData>
    <row r="1" spans="1:7" ht="16">
      <c r="A1" s="64" t="s">
        <v>148</v>
      </c>
      <c r="B1" s="62"/>
      <c r="C1" s="571"/>
      <c r="D1" s="572" t="s">
        <v>149</v>
      </c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B3" s="62"/>
      <c r="C3" s="60"/>
      <c r="D3" s="62"/>
      <c r="E3" s="60"/>
      <c r="F3" s="62"/>
      <c r="G3" s="60"/>
    </row>
    <row r="4" spans="1:7">
      <c r="A4" s="141"/>
      <c r="B4" s="878" t="s">
        <v>111</v>
      </c>
      <c r="C4" s="879"/>
      <c r="D4" s="878" t="s">
        <v>112</v>
      </c>
      <c r="E4" s="879"/>
      <c r="F4" s="878" t="s">
        <v>113</v>
      </c>
      <c r="G4" s="879"/>
    </row>
    <row r="5" spans="1:7" ht="42">
      <c r="A5" s="142" t="s">
        <v>114</v>
      </c>
      <c r="B5" s="61" t="s">
        <v>115</v>
      </c>
      <c r="C5" s="63" t="s">
        <v>116</v>
      </c>
      <c r="D5" s="61" t="s">
        <v>115</v>
      </c>
      <c r="E5" s="63" t="s">
        <v>116</v>
      </c>
      <c r="F5" s="61" t="s">
        <v>115</v>
      </c>
      <c r="G5" s="63" t="s">
        <v>116</v>
      </c>
    </row>
    <row r="6" spans="1:7">
      <c r="A6" s="2" t="s">
        <v>25</v>
      </c>
      <c r="B6" s="62">
        <v>292500</v>
      </c>
      <c r="C6" s="60">
        <v>15</v>
      </c>
      <c r="D6" s="62">
        <v>290000</v>
      </c>
      <c r="E6" s="60">
        <v>13</v>
      </c>
      <c r="F6" s="474">
        <v>340000</v>
      </c>
      <c r="G6" s="72">
        <v>2</v>
      </c>
    </row>
    <row r="7" spans="1:7">
      <c r="A7" s="1" t="s">
        <v>27</v>
      </c>
      <c r="B7" s="62">
        <v>262000</v>
      </c>
      <c r="C7" s="60">
        <v>135</v>
      </c>
      <c r="D7" s="62">
        <v>260000</v>
      </c>
      <c r="E7" s="60">
        <v>121</v>
      </c>
      <c r="F7" s="474">
        <v>275000</v>
      </c>
      <c r="G7" s="72">
        <v>14</v>
      </c>
    </row>
    <row r="8" spans="1:7">
      <c r="A8" s="1" t="s">
        <v>29</v>
      </c>
      <c r="B8" s="62">
        <v>360000</v>
      </c>
      <c r="C8" s="60">
        <v>43</v>
      </c>
      <c r="D8" s="62">
        <v>360000</v>
      </c>
      <c r="E8" s="60">
        <v>34</v>
      </c>
      <c r="F8" s="474">
        <v>342500</v>
      </c>
      <c r="G8" s="72">
        <v>9</v>
      </c>
    </row>
    <row r="9" spans="1:7">
      <c r="A9" s="1" t="s">
        <v>31</v>
      </c>
      <c r="B9" s="62">
        <v>279500</v>
      </c>
      <c r="C9" s="60">
        <v>139</v>
      </c>
      <c r="D9" s="62">
        <v>275000</v>
      </c>
      <c r="E9" s="60">
        <v>129</v>
      </c>
      <c r="F9" s="62">
        <v>363766</v>
      </c>
      <c r="G9" s="72">
        <v>10</v>
      </c>
    </row>
    <row r="10" spans="1:7">
      <c r="A10" s="1" t="s">
        <v>32</v>
      </c>
      <c r="B10" s="62">
        <v>305000</v>
      </c>
      <c r="C10" s="60">
        <v>16</v>
      </c>
      <c r="D10" s="62">
        <v>305000</v>
      </c>
      <c r="E10" s="60">
        <v>16</v>
      </c>
      <c r="F10" s="523" t="s">
        <v>117</v>
      </c>
      <c r="G10" s="524" t="s">
        <v>117</v>
      </c>
    </row>
    <row r="11" spans="1:7">
      <c r="A11" s="1" t="s">
        <v>35</v>
      </c>
      <c r="B11" s="62">
        <v>285000</v>
      </c>
      <c r="C11" s="60">
        <v>18</v>
      </c>
      <c r="D11" s="62">
        <v>285000</v>
      </c>
      <c r="E11" s="60">
        <v>18</v>
      </c>
      <c r="F11" s="523" t="s">
        <v>117</v>
      </c>
      <c r="G11" s="524" t="s">
        <v>117</v>
      </c>
    </row>
    <row r="12" spans="1:7">
      <c r="A12" s="1" t="s">
        <v>41</v>
      </c>
      <c r="B12" s="62">
        <v>1100000</v>
      </c>
      <c r="C12" s="60">
        <v>15</v>
      </c>
      <c r="D12" s="62">
        <v>1100000</v>
      </c>
      <c r="E12" s="60">
        <v>15</v>
      </c>
      <c r="F12" s="523" t="s">
        <v>117</v>
      </c>
      <c r="G12" s="524" t="s">
        <v>117</v>
      </c>
    </row>
    <row r="13" spans="1:7">
      <c r="A13" s="1" t="s">
        <v>42</v>
      </c>
      <c r="B13" s="62">
        <v>254933</v>
      </c>
      <c r="C13" s="60">
        <v>6</v>
      </c>
      <c r="D13" s="62">
        <v>254933</v>
      </c>
      <c r="E13" s="60">
        <v>6</v>
      </c>
      <c r="F13" s="523" t="s">
        <v>117</v>
      </c>
      <c r="G13" s="524" t="s">
        <v>117</v>
      </c>
    </row>
    <row r="14" spans="1:7">
      <c r="A14" s="1" t="s">
        <v>43</v>
      </c>
      <c r="B14" s="62">
        <v>400000</v>
      </c>
      <c r="C14" s="60">
        <v>3</v>
      </c>
      <c r="D14" s="62">
        <v>400000</v>
      </c>
      <c r="E14" s="60">
        <v>3</v>
      </c>
      <c r="F14" s="523" t="s">
        <v>117</v>
      </c>
      <c r="G14" s="524" t="s">
        <v>117</v>
      </c>
    </row>
    <row r="15" spans="1:7">
      <c r="A15" s="1" t="s">
        <v>44</v>
      </c>
      <c r="B15" s="62">
        <v>220000</v>
      </c>
      <c r="C15" s="60">
        <v>76</v>
      </c>
      <c r="D15" s="62">
        <v>218225</v>
      </c>
      <c r="E15" s="60">
        <v>74</v>
      </c>
      <c r="F15" s="62">
        <v>266500</v>
      </c>
      <c r="G15" s="72">
        <v>2</v>
      </c>
    </row>
    <row r="16" spans="1:7">
      <c r="A16" s="1" t="s">
        <v>46</v>
      </c>
      <c r="B16" s="62">
        <v>400000</v>
      </c>
      <c r="C16" s="60">
        <v>38</v>
      </c>
      <c r="D16" s="62">
        <v>385000</v>
      </c>
      <c r="E16" s="60">
        <v>34</v>
      </c>
      <c r="F16" s="62">
        <v>438300</v>
      </c>
      <c r="G16" s="72">
        <v>4</v>
      </c>
    </row>
    <row r="17" spans="1:7">
      <c r="A17" s="1" t="s">
        <v>51</v>
      </c>
      <c r="B17" s="62">
        <v>310000</v>
      </c>
      <c r="C17" s="60">
        <v>201</v>
      </c>
      <c r="D17" s="62">
        <v>310000</v>
      </c>
      <c r="E17" s="60">
        <v>187</v>
      </c>
      <c r="F17" s="62">
        <v>389900</v>
      </c>
      <c r="G17" s="72">
        <v>14</v>
      </c>
    </row>
    <row r="18" spans="1:7">
      <c r="A18" s="1" t="s">
        <v>53</v>
      </c>
      <c r="B18" s="62">
        <v>495000</v>
      </c>
      <c r="C18" s="60">
        <v>68</v>
      </c>
      <c r="D18" s="62">
        <v>495000</v>
      </c>
      <c r="E18" s="60">
        <v>67</v>
      </c>
      <c r="F18" s="374">
        <v>900000</v>
      </c>
      <c r="G18" s="573">
        <v>1</v>
      </c>
    </row>
    <row r="19" spans="1:7">
      <c r="A19" s="1" t="s">
        <v>56</v>
      </c>
      <c r="B19" s="62">
        <v>250000</v>
      </c>
      <c r="C19" s="60">
        <v>42</v>
      </c>
      <c r="D19" s="62">
        <v>238000</v>
      </c>
      <c r="E19" s="60">
        <v>28</v>
      </c>
      <c r="F19" s="62">
        <v>379900</v>
      </c>
      <c r="G19" s="72">
        <v>14</v>
      </c>
    </row>
    <row r="20" spans="1:7">
      <c r="A20" s="1" t="s">
        <v>57</v>
      </c>
      <c r="B20" s="62">
        <v>299900</v>
      </c>
      <c r="C20" s="60">
        <v>3</v>
      </c>
      <c r="D20" s="62">
        <v>299900</v>
      </c>
      <c r="E20" s="60">
        <v>3</v>
      </c>
      <c r="F20" s="374" t="s">
        <v>117</v>
      </c>
      <c r="G20" s="524" t="s">
        <v>117</v>
      </c>
    </row>
    <row r="21" spans="1:7">
      <c r="A21" s="1" t="s">
        <v>58</v>
      </c>
      <c r="B21" s="62">
        <v>292000</v>
      </c>
      <c r="C21" s="60">
        <v>85</v>
      </c>
      <c r="D21" s="62">
        <v>257500</v>
      </c>
      <c r="E21" s="60">
        <v>78</v>
      </c>
      <c r="F21" s="62">
        <v>385000</v>
      </c>
      <c r="G21" s="475">
        <v>7</v>
      </c>
    </row>
    <row r="22" spans="1:7">
      <c r="A22" s="54" t="s">
        <v>118</v>
      </c>
      <c r="B22" s="65">
        <f>(B6*C6+B7*C7+B8*C8+B9*C9+B10*C10+B11*C11+B12*C12+B13*C13+B14*C14+B15*C15+B16*C16+B17*C17+B18*C18+B19*C19+B20*C20+B21*C21)/C22</f>
        <v>318313.72978959023</v>
      </c>
      <c r="C22" s="233">
        <f>SUM(C6:C21)</f>
        <v>903</v>
      </c>
      <c r="D22" s="65">
        <f>(D6*E6+D7*E7+D8*E8+D9*E9+D10*E10+D11*E11+D12*E12+D13*E13+D14*E14+D15*E15+D16*E16+D17*E17+D18*E18+D19*E19+D20*E20+D21*E21)/E22</f>
        <v>315020.51815980632</v>
      </c>
      <c r="E22" s="233">
        <f>SUM(E6:E21)</f>
        <v>826</v>
      </c>
      <c r="F22" s="65">
        <f>(F6*G6+F7*G7+F8*G8+F9*G9+F15*G15+F16*G16+F17*G17+F19*G19+F21*G21)/G22</f>
        <v>350760.51948051946</v>
      </c>
      <c r="G22" s="574">
        <f>SUM(G6:G21)</f>
        <v>77</v>
      </c>
    </row>
    <row r="23" spans="1:7">
      <c r="A23" s="1" t="s">
        <v>16</v>
      </c>
      <c r="B23" s="62">
        <v>237000</v>
      </c>
      <c r="C23" s="60">
        <v>67</v>
      </c>
      <c r="D23" s="62">
        <v>237000</v>
      </c>
      <c r="E23" s="60">
        <v>62</v>
      </c>
      <c r="F23" s="62">
        <v>219500</v>
      </c>
      <c r="G23" s="72">
        <v>5</v>
      </c>
    </row>
    <row r="24" spans="1:7">
      <c r="A24" s="1" t="s">
        <v>18</v>
      </c>
      <c r="B24" s="62">
        <v>315000</v>
      </c>
      <c r="C24" s="60">
        <v>59</v>
      </c>
      <c r="D24" s="62">
        <v>260000</v>
      </c>
      <c r="E24" s="60">
        <v>41</v>
      </c>
      <c r="F24" s="62">
        <v>409800</v>
      </c>
      <c r="G24" s="72">
        <v>16</v>
      </c>
    </row>
    <row r="25" spans="1:7">
      <c r="A25" s="1" t="s">
        <v>19</v>
      </c>
      <c r="B25" s="62">
        <v>330000</v>
      </c>
      <c r="C25" s="60">
        <v>49</v>
      </c>
      <c r="D25" s="62">
        <v>330000</v>
      </c>
      <c r="E25" s="60">
        <v>37</v>
      </c>
      <c r="F25" s="62">
        <v>284264</v>
      </c>
      <c r="G25" s="72">
        <v>12</v>
      </c>
    </row>
    <row r="26" spans="1:7">
      <c r="A26" s="1" t="s">
        <v>20</v>
      </c>
      <c r="B26" s="62">
        <v>265000</v>
      </c>
      <c r="C26" s="60">
        <v>34</v>
      </c>
      <c r="D26" s="62">
        <v>258900</v>
      </c>
      <c r="E26" s="60">
        <v>32</v>
      </c>
      <c r="F26" s="62">
        <v>300000</v>
      </c>
      <c r="G26" s="72">
        <v>2</v>
      </c>
    </row>
    <row r="27" spans="1:7">
      <c r="A27" s="1" t="s">
        <v>21</v>
      </c>
      <c r="B27" s="62">
        <v>269000</v>
      </c>
      <c r="C27" s="60">
        <v>48</v>
      </c>
      <c r="D27" s="62">
        <v>283000</v>
      </c>
      <c r="E27" s="60">
        <v>37</v>
      </c>
      <c r="F27" s="62">
        <v>255000</v>
      </c>
      <c r="G27" s="72">
        <v>11</v>
      </c>
    </row>
    <row r="28" spans="1:7">
      <c r="A28" s="1" t="s">
        <v>22</v>
      </c>
      <c r="B28" s="62">
        <v>239900</v>
      </c>
      <c r="C28" s="60">
        <v>25</v>
      </c>
      <c r="D28" s="62">
        <v>210100</v>
      </c>
      <c r="E28" s="60">
        <v>16</v>
      </c>
      <c r="F28" s="62">
        <v>299700</v>
      </c>
      <c r="G28" s="72">
        <v>9</v>
      </c>
    </row>
    <row r="29" spans="1:7">
      <c r="A29" s="1" t="s">
        <v>23</v>
      </c>
      <c r="B29" s="62">
        <v>224900</v>
      </c>
      <c r="C29" s="60">
        <v>57</v>
      </c>
      <c r="D29" s="62">
        <v>211500</v>
      </c>
      <c r="E29" s="60">
        <v>43</v>
      </c>
      <c r="F29" s="62">
        <v>234000</v>
      </c>
      <c r="G29" s="72">
        <v>14</v>
      </c>
    </row>
    <row r="30" spans="1:7">
      <c r="A30" s="1" t="s">
        <v>26</v>
      </c>
      <c r="B30" s="62">
        <v>230000</v>
      </c>
      <c r="C30" s="60">
        <v>70</v>
      </c>
      <c r="D30" s="62">
        <v>189000</v>
      </c>
      <c r="E30" s="60">
        <v>47</v>
      </c>
      <c r="F30" s="62">
        <v>256500</v>
      </c>
      <c r="G30" s="72">
        <v>23</v>
      </c>
    </row>
    <row r="31" spans="1:7">
      <c r="A31" s="1" t="s">
        <v>28</v>
      </c>
      <c r="B31" s="62">
        <v>204000</v>
      </c>
      <c r="C31" s="60">
        <v>53</v>
      </c>
      <c r="D31" s="62">
        <v>187520</v>
      </c>
      <c r="E31" s="60">
        <v>41</v>
      </c>
      <c r="F31" s="62">
        <v>204000</v>
      </c>
      <c r="G31" s="72">
        <v>12</v>
      </c>
    </row>
    <row r="32" spans="1:7">
      <c r="A32" s="1" t="s">
        <v>30</v>
      </c>
      <c r="B32" s="62">
        <v>250000</v>
      </c>
      <c r="C32" s="60">
        <v>62</v>
      </c>
      <c r="D32" s="62">
        <v>250000</v>
      </c>
      <c r="E32" s="60">
        <v>59</v>
      </c>
      <c r="F32" s="62">
        <v>287000</v>
      </c>
      <c r="G32" s="72">
        <v>3</v>
      </c>
    </row>
    <row r="33" spans="1:7">
      <c r="A33" s="1" t="s">
        <v>36</v>
      </c>
      <c r="B33" s="62">
        <v>195000</v>
      </c>
      <c r="C33" s="60">
        <v>54</v>
      </c>
      <c r="D33" s="62">
        <v>183500</v>
      </c>
      <c r="E33" s="60">
        <v>48</v>
      </c>
      <c r="F33" s="62">
        <v>230000</v>
      </c>
      <c r="G33" s="72">
        <v>6</v>
      </c>
    </row>
    <row r="34" spans="1:7">
      <c r="A34" s="1" t="s">
        <v>45</v>
      </c>
      <c r="B34" s="62">
        <v>231500</v>
      </c>
      <c r="C34" s="60">
        <v>43</v>
      </c>
      <c r="D34" s="62">
        <v>210000</v>
      </c>
      <c r="E34" s="60">
        <v>31</v>
      </c>
      <c r="F34" s="62">
        <v>248350</v>
      </c>
      <c r="G34" s="72">
        <v>12</v>
      </c>
    </row>
    <row r="35" spans="1:7">
      <c r="A35" s="1" t="s">
        <v>47</v>
      </c>
      <c r="B35" s="62">
        <v>190000</v>
      </c>
      <c r="C35" s="60">
        <v>38</v>
      </c>
      <c r="D35" s="62">
        <v>183000</v>
      </c>
      <c r="E35" s="60">
        <v>33</v>
      </c>
      <c r="F35" s="62">
        <v>239000</v>
      </c>
      <c r="G35" s="72">
        <v>5</v>
      </c>
    </row>
    <row r="36" spans="1:7">
      <c r="A36" s="1" t="s">
        <v>48</v>
      </c>
      <c r="B36" s="62">
        <v>235000</v>
      </c>
      <c r="C36" s="60">
        <v>48</v>
      </c>
      <c r="D36" s="62">
        <v>222000</v>
      </c>
      <c r="E36" s="60">
        <v>40</v>
      </c>
      <c r="F36" s="62">
        <v>249900</v>
      </c>
      <c r="G36" s="72">
        <v>8</v>
      </c>
    </row>
    <row r="37" spans="1:7">
      <c r="A37" s="1" t="s">
        <v>50</v>
      </c>
      <c r="B37" s="62">
        <v>207900</v>
      </c>
      <c r="C37" s="60">
        <v>52</v>
      </c>
      <c r="D37" s="62">
        <v>208000</v>
      </c>
      <c r="E37" s="60">
        <v>49</v>
      </c>
      <c r="F37" s="62">
        <v>190000</v>
      </c>
      <c r="G37" s="72">
        <v>3</v>
      </c>
    </row>
    <row r="38" spans="1:7">
      <c r="A38" s="1" t="s">
        <v>52</v>
      </c>
      <c r="B38" s="62">
        <v>218000</v>
      </c>
      <c r="C38" s="60">
        <v>96</v>
      </c>
      <c r="D38" s="62">
        <v>200000</v>
      </c>
      <c r="E38" s="60">
        <v>79</v>
      </c>
      <c r="F38" s="62">
        <v>224900</v>
      </c>
      <c r="G38" s="72">
        <v>17</v>
      </c>
    </row>
    <row r="39" spans="1:7">
      <c r="A39" s="1" t="s">
        <v>55</v>
      </c>
      <c r="B39" s="62">
        <v>239000</v>
      </c>
      <c r="C39" s="60">
        <v>73</v>
      </c>
      <c r="D39" s="62">
        <v>199900</v>
      </c>
      <c r="E39" s="60">
        <v>48</v>
      </c>
      <c r="F39" s="62">
        <v>273200</v>
      </c>
      <c r="G39" s="72">
        <v>25</v>
      </c>
    </row>
    <row r="40" spans="1:7">
      <c r="A40" s="54" t="s">
        <v>119</v>
      </c>
      <c r="B40" s="65">
        <f>(B23*C23+B24*C24+B25*C25+B26*C26+B27*C27+B28*C28+B29*C29+B30*C30+B31*C31+B32*C32+B33*C33+B34*C34+B35*C35+B36*C36+B37*C37+B38*C38+B39*C39)/C40</f>
        <v>239175.75431034484</v>
      </c>
      <c r="C40" s="66">
        <f>SUM(C23:C39)</f>
        <v>928</v>
      </c>
      <c r="D40" s="65">
        <f>(D23*E23+D24*E24+D25*E25+D26*E26+D27*E27+D28*E28+D29*E29+D30*E30+D31*E31+D32*E32+D33*E33+D34*E34+D35*E35+D36*E36+D37*E37+D38*E38+D39*E39)/E40</f>
        <v>223312.8129205922</v>
      </c>
      <c r="E40" s="66">
        <f>SUM(E23:E39)</f>
        <v>743</v>
      </c>
      <c r="F40" s="65">
        <f>(F23*G23+F24*G24+F25*G25+F26*G26+F27*G27+F28*G28+F29*G29+F30*G30+F31*G31+F32*G32+F33*G33+F34*G34+F35*G35+F36*G36+F37*G37+F38*G38+F39*G39)/G40</f>
        <v>264644.63387978141</v>
      </c>
      <c r="G40" s="67">
        <f>SUM(G23:G39)</f>
        <v>183</v>
      </c>
    </row>
    <row r="41" spans="1:7">
      <c r="A41" s="1" t="s">
        <v>24</v>
      </c>
      <c r="B41" s="62">
        <v>183900</v>
      </c>
      <c r="C41" s="60">
        <v>236</v>
      </c>
      <c r="D41" s="62">
        <v>180000</v>
      </c>
      <c r="E41" s="60">
        <v>214</v>
      </c>
      <c r="F41" s="62">
        <v>265000</v>
      </c>
      <c r="G41" s="72">
        <v>22</v>
      </c>
    </row>
    <row r="42" spans="1:7">
      <c r="A42" s="1" t="s">
        <v>33</v>
      </c>
      <c r="B42" s="62">
        <v>224933</v>
      </c>
      <c r="C42" s="60">
        <v>188</v>
      </c>
      <c r="D42" s="62">
        <v>215000</v>
      </c>
      <c r="E42" s="60">
        <v>170</v>
      </c>
      <c r="F42" s="62">
        <v>319900</v>
      </c>
      <c r="G42" s="72">
        <v>18</v>
      </c>
    </row>
    <row r="43" spans="1:7">
      <c r="A43" s="1" t="s">
        <v>37</v>
      </c>
      <c r="B43" s="62">
        <v>243000</v>
      </c>
      <c r="C43" s="60">
        <v>69</v>
      </c>
      <c r="D43" s="62">
        <v>229900</v>
      </c>
      <c r="E43" s="60">
        <v>56</v>
      </c>
      <c r="F43" s="62">
        <v>252533</v>
      </c>
      <c r="G43" s="72">
        <v>13</v>
      </c>
    </row>
    <row r="44" spans="1:7">
      <c r="A44" s="1" t="s">
        <v>38</v>
      </c>
      <c r="B44" s="62">
        <v>229999</v>
      </c>
      <c r="C44" s="60">
        <v>194</v>
      </c>
      <c r="D44" s="62">
        <v>218000</v>
      </c>
      <c r="E44" s="60">
        <v>184</v>
      </c>
      <c r="F44" s="62">
        <v>270000</v>
      </c>
      <c r="G44" s="72">
        <v>10</v>
      </c>
    </row>
    <row r="45" spans="1:7">
      <c r="A45" s="1" t="s">
        <v>39</v>
      </c>
      <c r="B45" s="62">
        <v>214000</v>
      </c>
      <c r="C45" s="60">
        <v>250</v>
      </c>
      <c r="D45" s="62">
        <v>210000</v>
      </c>
      <c r="E45" s="60">
        <v>233</v>
      </c>
      <c r="F45" s="62">
        <v>318354</v>
      </c>
      <c r="G45" s="72">
        <v>17</v>
      </c>
    </row>
    <row r="46" spans="1:7">
      <c r="A46" s="1" t="s">
        <v>40</v>
      </c>
      <c r="B46" s="62">
        <v>210000</v>
      </c>
      <c r="C46" s="60">
        <v>557</v>
      </c>
      <c r="D46" s="62">
        <v>205000</v>
      </c>
      <c r="E46" s="60">
        <v>520</v>
      </c>
      <c r="F46" s="62">
        <v>314000</v>
      </c>
      <c r="G46" s="72">
        <v>37</v>
      </c>
    </row>
    <row r="47" spans="1:7">
      <c r="A47" s="1" t="s">
        <v>49</v>
      </c>
      <c r="B47" s="62">
        <v>262300</v>
      </c>
      <c r="C47" s="60">
        <v>93</v>
      </c>
      <c r="D47" s="62">
        <v>270000</v>
      </c>
      <c r="E47" s="60">
        <v>80</v>
      </c>
      <c r="F47" s="62">
        <v>250000</v>
      </c>
      <c r="G47" s="72">
        <v>13</v>
      </c>
    </row>
    <row r="48" spans="1:7">
      <c r="A48" s="1" t="s">
        <v>54</v>
      </c>
      <c r="B48" s="62">
        <v>239900</v>
      </c>
      <c r="C48" s="60">
        <v>202</v>
      </c>
      <c r="D48" s="62">
        <v>238000</v>
      </c>
      <c r="E48" s="60">
        <v>189</v>
      </c>
      <c r="F48" s="62">
        <v>325000</v>
      </c>
      <c r="G48" s="72">
        <v>13</v>
      </c>
    </row>
    <row r="49" spans="1:7">
      <c r="A49" s="1" t="s">
        <v>59</v>
      </c>
      <c r="B49" s="62">
        <v>360000</v>
      </c>
      <c r="C49" s="60">
        <v>175</v>
      </c>
      <c r="D49" s="62">
        <v>335000</v>
      </c>
      <c r="E49" s="60">
        <v>148</v>
      </c>
      <c r="F49" s="62">
        <v>438000</v>
      </c>
      <c r="G49" s="72">
        <v>27</v>
      </c>
    </row>
    <row r="50" spans="1:7">
      <c r="A50" s="54" t="s">
        <v>120</v>
      </c>
      <c r="B50" s="65">
        <f>(B41*C41+B42*C42+B43*C43+B44*C44+B45*C45+B46*C46+B47*C47+B48*C48+B49*C49)/C50</f>
        <v>230854.53665987781</v>
      </c>
      <c r="C50" s="66">
        <f>SUM(C41:C49)</f>
        <v>1964</v>
      </c>
      <c r="D50" s="65">
        <f>(D41*E41+D42*E42+D43*E43+D44*E44+D45*E45+D46*E46+D47*E47+D48*E48+D49*E49)/E50</f>
        <v>222825.1950947603</v>
      </c>
      <c r="E50" s="66">
        <f>SUM(E41:E49)</f>
        <v>1794</v>
      </c>
      <c r="F50" s="65">
        <f>(F41*G41+F42*G42+F43*G43+F44*G44+F45*G45+F46*G46+F47*G47+F48*G48+F49*G49)/G50</f>
        <v>317071.45294117648</v>
      </c>
      <c r="G50" s="67">
        <f>SUM(G41:G49)</f>
        <v>170</v>
      </c>
    </row>
    <row r="51" spans="1:7">
      <c r="A51" s="232" t="s">
        <v>121</v>
      </c>
      <c r="B51" s="65">
        <f>(B50*C50+B40*C40+B22*C22)/C51</f>
        <v>253699.79130434783</v>
      </c>
      <c r="C51" s="233">
        <f>SUM(C50,C40,C22)</f>
        <v>3795</v>
      </c>
      <c r="D51" s="65">
        <f>(D50*E50+D40*E40+D22*E22)/E51</f>
        <v>245577.3916146298</v>
      </c>
      <c r="E51" s="233">
        <f>SUM(E50,E40,E22)</f>
        <v>3363</v>
      </c>
      <c r="F51" s="65">
        <f>(F50*G50+F40*G40+F22*G22)/G51</f>
        <v>300792.26744186046</v>
      </c>
      <c r="G51" s="476">
        <f>SUM(G50,G40,G22)</f>
        <v>430</v>
      </c>
    </row>
    <row r="52" spans="1:7">
      <c r="A52" s="143" t="s">
        <v>122</v>
      </c>
      <c r="B52" s="144">
        <v>210533</v>
      </c>
      <c r="C52" s="147">
        <v>3056</v>
      </c>
      <c r="D52" s="144">
        <v>206000</v>
      </c>
      <c r="E52" s="147">
        <v>2831</v>
      </c>
      <c r="F52" s="144">
        <v>300000</v>
      </c>
      <c r="G52" s="146">
        <v>225</v>
      </c>
    </row>
    <row r="53" spans="1:7">
      <c r="A53" s="143" t="s">
        <v>123</v>
      </c>
      <c r="B53" s="144">
        <v>250000</v>
      </c>
      <c r="C53" s="147">
        <v>2636</v>
      </c>
      <c r="D53" s="144">
        <v>245000</v>
      </c>
      <c r="E53" s="147">
        <v>2304</v>
      </c>
      <c r="F53" s="144">
        <v>284318</v>
      </c>
      <c r="G53" s="146">
        <v>332</v>
      </c>
    </row>
    <row r="54" spans="1:7">
      <c r="A54" s="143" t="s">
        <v>124</v>
      </c>
      <c r="B54" s="144">
        <v>207000</v>
      </c>
      <c r="C54" s="147">
        <v>9843</v>
      </c>
      <c r="D54" s="144">
        <v>200000</v>
      </c>
      <c r="E54" s="147">
        <v>9018</v>
      </c>
      <c r="F54" s="144">
        <v>267500</v>
      </c>
      <c r="G54" s="146">
        <v>825</v>
      </c>
    </row>
  </sheetData>
  <mergeCells count="3">
    <mergeCell ref="F4:G4"/>
    <mergeCell ref="B4:C4"/>
    <mergeCell ref="D4:E4"/>
  </mergeCells>
  <pageMargins left="0.7" right="0.7" top="0.75" bottom="0.75" header="0.3" footer="0.3"/>
  <pageSetup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Q59"/>
  <sheetViews>
    <sheetView tabSelected="1" zoomScale="125" zoomScaleNormal="150" zoomScalePageLayoutView="150" workbookViewId="0">
      <pane xSplit="1" ySplit="6" topLeftCell="FF7" activePane="bottomRight" state="frozen"/>
      <selection pane="topRight" activeCell="B1" sqref="B1"/>
      <selection pane="bottomLeft" activeCell="A7" sqref="A7"/>
      <selection pane="bottomRight" activeCell="FO1" sqref="FO1"/>
    </sheetView>
  </sheetViews>
  <sheetFormatPr baseColWidth="10" defaultColWidth="8.83203125" defaultRowHeight="15"/>
  <cols>
    <col min="1" max="1" width="23.33203125" style="651" customWidth="1"/>
    <col min="2" max="2" width="14.33203125" style="652" hidden="1" customWidth="1"/>
    <col min="3" max="3" width="11" style="653" hidden="1" customWidth="1"/>
    <col min="4" max="4" width="14.33203125" style="652" hidden="1" customWidth="1"/>
    <col min="5" max="5" width="11" style="653" hidden="1" customWidth="1"/>
    <col min="6" max="6" width="14.33203125" style="652" hidden="1" customWidth="1"/>
    <col min="7" max="7" width="11" style="653" hidden="1" customWidth="1"/>
    <col min="8" max="8" width="10.33203125" style="651" hidden="1" customWidth="1"/>
    <col min="9" max="9" width="10.6640625" style="651" hidden="1" customWidth="1"/>
    <col min="10" max="10" width="9.83203125" style="651" hidden="1" customWidth="1"/>
    <col min="11" max="11" width="2.6640625" style="651" hidden="1" customWidth="1"/>
    <col min="12" max="12" width="14.33203125" style="652" hidden="1" customWidth="1"/>
    <col min="13" max="13" width="11" style="653" hidden="1" customWidth="1"/>
    <col min="14" max="14" width="14.33203125" style="652" hidden="1" customWidth="1"/>
    <col min="15" max="15" width="11" style="653" hidden="1" customWidth="1"/>
    <col min="16" max="16" width="14.33203125" style="652" hidden="1" customWidth="1"/>
    <col min="17" max="17" width="11" style="653" hidden="1" customWidth="1"/>
    <col min="18" max="18" width="10.33203125" style="651" hidden="1" customWidth="1"/>
    <col min="19" max="19" width="10.6640625" style="651" hidden="1" customWidth="1"/>
    <col min="20" max="20" width="9.83203125" style="651" hidden="1" customWidth="1"/>
    <col min="21" max="21" width="2.33203125" style="651" hidden="1" customWidth="1"/>
    <col min="22" max="22" width="14.33203125" style="652" hidden="1" customWidth="1"/>
    <col min="23" max="23" width="11" style="653" hidden="1" customWidth="1"/>
    <col min="24" max="24" width="14.33203125" style="652" hidden="1" customWidth="1"/>
    <col min="25" max="25" width="11" style="653" hidden="1" customWidth="1"/>
    <col min="26" max="26" width="14.33203125" style="652" hidden="1" customWidth="1"/>
    <col min="27" max="27" width="11" style="653" hidden="1" customWidth="1"/>
    <col min="28" max="28" width="10.33203125" style="651" hidden="1" customWidth="1"/>
    <col min="29" max="29" width="10.6640625" style="651" hidden="1" customWidth="1"/>
    <col min="30" max="30" width="9.83203125" style="651" hidden="1" customWidth="1"/>
    <col min="31" max="31" width="1.6640625" style="651" hidden="1" customWidth="1"/>
    <col min="32" max="32" width="14.33203125" style="652" hidden="1" customWidth="1"/>
    <col min="33" max="33" width="11" style="653" hidden="1" customWidth="1"/>
    <col min="34" max="34" width="14.33203125" style="652" hidden="1" customWidth="1"/>
    <col min="35" max="35" width="11" style="653" hidden="1" customWidth="1"/>
    <col min="36" max="36" width="14.33203125" style="652" hidden="1" customWidth="1"/>
    <col min="37" max="37" width="11" style="653" hidden="1" customWidth="1"/>
    <col min="38" max="38" width="10.33203125" style="651" hidden="1" customWidth="1"/>
    <col min="39" max="39" width="10.6640625" style="651" hidden="1" customWidth="1"/>
    <col min="40" max="40" width="9.83203125" style="651" hidden="1" customWidth="1"/>
    <col min="41" max="41" width="3.33203125" style="651" hidden="1" customWidth="1"/>
    <col min="42" max="42" width="14.33203125" style="652" hidden="1" customWidth="1"/>
    <col min="43" max="43" width="11" style="653" hidden="1" customWidth="1"/>
    <col min="44" max="44" width="14.33203125" style="652" hidden="1" customWidth="1"/>
    <col min="45" max="45" width="11" style="653" hidden="1" customWidth="1"/>
    <col min="46" max="46" width="14.33203125" style="652" hidden="1" customWidth="1"/>
    <col min="47" max="47" width="11" style="653" hidden="1" customWidth="1"/>
    <col min="48" max="48" width="13.1640625" style="652" hidden="1" customWidth="1"/>
    <col min="49" max="49" width="10.6640625" style="653" hidden="1" customWidth="1"/>
    <col min="50" max="50" width="13.1640625" style="652" hidden="1" customWidth="1"/>
    <col min="51" max="51" width="10.6640625" style="653" hidden="1" customWidth="1"/>
    <col min="52" max="52" width="13.1640625" style="652" hidden="1" customWidth="1"/>
    <col min="53" max="53" width="10.6640625" style="653" hidden="1" customWidth="1"/>
    <col min="54" max="54" width="10.33203125" style="651" hidden="1" customWidth="1"/>
    <col min="55" max="55" width="10.6640625" style="651" hidden="1" customWidth="1"/>
    <col min="56" max="56" width="9.83203125" style="651" hidden="1" customWidth="1"/>
    <col min="57" max="57" width="14.33203125" style="652" hidden="1" customWidth="1"/>
    <col min="58" max="58" width="11" style="653" hidden="1" customWidth="1"/>
    <col min="59" max="59" width="14.33203125" style="652" hidden="1" customWidth="1"/>
    <col min="60" max="60" width="11" style="653" hidden="1" customWidth="1"/>
    <col min="61" max="61" width="14.33203125" style="652" hidden="1" customWidth="1"/>
    <col min="62" max="62" width="11" style="653" hidden="1" customWidth="1"/>
    <col min="63" max="63" width="10.33203125" style="651" hidden="1" customWidth="1"/>
    <col min="64" max="64" width="10.6640625" style="651" hidden="1" customWidth="1"/>
    <col min="65" max="65" width="9.83203125" style="651" hidden="1" customWidth="1"/>
    <col min="66" max="66" width="14.33203125" style="652" hidden="1" customWidth="1"/>
    <col min="67" max="67" width="11" style="653" hidden="1" customWidth="1"/>
    <col min="68" max="68" width="14.33203125" style="652" hidden="1" customWidth="1"/>
    <col min="69" max="69" width="11" style="653" hidden="1" customWidth="1"/>
    <col min="70" max="70" width="14.33203125" style="652" hidden="1" customWidth="1"/>
    <col min="71" max="71" width="11" style="653" hidden="1" customWidth="1"/>
    <col min="72" max="72" width="10.33203125" style="651" hidden="1" customWidth="1"/>
    <col min="73" max="73" width="10.6640625" style="651" hidden="1" customWidth="1"/>
    <col min="74" max="74" width="9.83203125" style="651" hidden="1" customWidth="1"/>
    <col min="75" max="75" width="10.33203125" style="651" hidden="1" customWidth="1"/>
    <col min="76" max="76" width="10.6640625" style="651" hidden="1" customWidth="1"/>
    <col min="77" max="77" width="9.83203125" style="651" hidden="1" customWidth="1"/>
    <col min="78" max="78" width="14.33203125" style="652" hidden="1" customWidth="1"/>
    <col min="79" max="79" width="11" style="653" hidden="1" customWidth="1"/>
    <col min="80" max="80" width="14.33203125" style="652" hidden="1" customWidth="1"/>
    <col min="81" max="81" width="11" style="653" hidden="1" customWidth="1"/>
    <col min="82" max="82" width="14.33203125" style="652" hidden="1" customWidth="1"/>
    <col min="83" max="83" width="11" style="653" hidden="1" customWidth="1"/>
    <col min="84" max="84" width="10.33203125" style="651" hidden="1" customWidth="1"/>
    <col min="85" max="85" width="10.6640625" style="651" hidden="1" customWidth="1"/>
    <col min="86" max="86" width="9.83203125" style="651" hidden="1" customWidth="1"/>
    <col min="87" max="87" width="10.33203125" style="651" hidden="1" customWidth="1"/>
    <col min="88" max="88" width="10.6640625" style="651" hidden="1" customWidth="1"/>
    <col min="89" max="89" width="9.83203125" style="651" hidden="1" customWidth="1"/>
    <col min="90" max="90" width="13.33203125" style="652" hidden="1" customWidth="1"/>
    <col min="91" max="91" width="10.1640625" style="653" hidden="1" customWidth="1"/>
    <col min="92" max="92" width="13.33203125" style="652" hidden="1" customWidth="1"/>
    <col min="93" max="93" width="10.33203125" style="653" hidden="1" customWidth="1"/>
    <col min="94" max="94" width="13.33203125" style="652" hidden="1" customWidth="1"/>
    <col min="95" max="95" width="10.33203125" style="653" hidden="1" customWidth="1"/>
    <col min="96" max="101" width="9.83203125" style="651" hidden="1" customWidth="1"/>
    <col min="102" max="102" width="13.33203125" style="652" hidden="1" customWidth="1"/>
    <col min="103" max="103" width="10.1640625" style="653" hidden="1" customWidth="1"/>
    <col min="104" max="104" width="13.33203125" style="652" hidden="1" customWidth="1"/>
    <col min="105" max="105" width="10.33203125" style="653" hidden="1" customWidth="1"/>
    <col min="106" max="106" width="13.33203125" style="652" hidden="1" customWidth="1"/>
    <col min="107" max="107" width="10.33203125" style="653" hidden="1" customWidth="1"/>
    <col min="108" max="112" width="9.83203125" style="651" hidden="1" customWidth="1"/>
    <col min="113" max="113" width="0.83203125" style="651" hidden="1" customWidth="1"/>
    <col min="114" max="114" width="13.33203125" style="652" hidden="1" customWidth="1"/>
    <col min="115" max="115" width="10.1640625" style="653" hidden="1" customWidth="1"/>
    <col min="116" max="116" width="13.33203125" style="652" hidden="1" customWidth="1"/>
    <col min="117" max="117" width="10.33203125" style="653" hidden="1" customWidth="1"/>
    <col min="118" max="118" width="13.33203125" style="652" hidden="1" customWidth="1"/>
    <col min="119" max="119" width="10.33203125" style="653" hidden="1" customWidth="1"/>
    <col min="120" max="125" width="9.83203125" style="651" hidden="1" customWidth="1"/>
    <col min="126" max="126" width="13.33203125" style="652" hidden="1" customWidth="1"/>
    <col min="127" max="127" width="10.1640625" style="653" hidden="1" customWidth="1"/>
    <col min="128" max="128" width="13.33203125" style="652" hidden="1" customWidth="1"/>
    <col min="129" max="129" width="10.33203125" style="653" hidden="1" customWidth="1"/>
    <col min="130" max="130" width="13.33203125" style="652" hidden="1" customWidth="1"/>
    <col min="131" max="131" width="10.33203125" style="653" hidden="1" customWidth="1"/>
    <col min="132" max="137" width="9.83203125" style="651" hidden="1" customWidth="1"/>
    <col min="138" max="138" width="13.33203125" style="652" hidden="1" customWidth="1"/>
    <col min="139" max="139" width="10.1640625" style="653" hidden="1" customWidth="1"/>
    <col min="140" max="140" width="13.33203125" style="652" hidden="1" customWidth="1"/>
    <col min="141" max="141" width="10.33203125" style="653" hidden="1" customWidth="1"/>
    <col min="142" max="142" width="13.33203125" style="652" hidden="1" customWidth="1"/>
    <col min="143" max="143" width="10.33203125" style="653" hidden="1" customWidth="1"/>
    <col min="144" max="144" width="13.33203125" style="653" hidden="1" customWidth="1"/>
    <col min="145" max="145" width="10.33203125" style="653" hidden="1" customWidth="1"/>
    <col min="146" max="146" width="13.33203125" style="653" hidden="1" customWidth="1"/>
    <col min="147" max="147" width="10.33203125" style="653" hidden="1" customWidth="1"/>
    <col min="148" max="148" width="13.33203125" style="653" hidden="1" customWidth="1"/>
    <col min="149" max="149" width="10.33203125" style="653" hidden="1" customWidth="1"/>
    <col min="150" max="150" width="13.33203125" style="653" hidden="1" customWidth="1"/>
    <col min="151" max="151" width="10.33203125" style="653" hidden="1" customWidth="1"/>
    <col min="152" max="152" width="13.33203125" style="653" hidden="1" customWidth="1"/>
    <col min="153" max="153" width="10.33203125" style="653" hidden="1" customWidth="1"/>
    <col min="154" max="154" width="13.33203125" style="653" hidden="1" customWidth="1"/>
    <col min="155" max="155" width="10.33203125" style="653" hidden="1" customWidth="1"/>
    <col min="156" max="161" width="14.1640625" style="653" hidden="1" customWidth="1"/>
    <col min="162" max="170" width="14.1640625" style="653" customWidth="1"/>
    <col min="171" max="173" width="12.33203125" style="797" customWidth="1"/>
    <col min="174" max="16384" width="8.83203125" style="651"/>
  </cols>
  <sheetData>
    <row r="1" spans="1:173" ht="17">
      <c r="A1" s="645" t="s">
        <v>362</v>
      </c>
      <c r="B1" s="646"/>
      <c r="C1" s="647"/>
      <c r="D1" s="646"/>
      <c r="E1" s="647"/>
      <c r="F1" s="646"/>
      <c r="G1" s="647"/>
      <c r="H1" s="648"/>
      <c r="I1" s="648"/>
      <c r="J1" s="649" t="s">
        <v>150</v>
      </c>
      <c r="K1" s="650"/>
      <c r="L1" s="646"/>
      <c r="M1" s="647"/>
      <c r="N1" s="646"/>
      <c r="O1" s="647"/>
      <c r="P1" s="646"/>
      <c r="Q1" s="647"/>
      <c r="R1" s="648"/>
      <c r="S1" s="648"/>
      <c r="T1" s="649"/>
      <c r="AB1" s="654"/>
      <c r="AC1" s="654"/>
      <c r="AL1" s="654"/>
      <c r="AM1" s="654"/>
      <c r="AN1" s="655" t="s">
        <v>69</v>
      </c>
      <c r="BB1" s="654"/>
      <c r="BC1" s="654"/>
      <c r="BD1" s="655" t="s">
        <v>151</v>
      </c>
      <c r="BK1" s="654"/>
      <c r="BL1" s="654"/>
      <c r="BM1" s="655" t="s">
        <v>152</v>
      </c>
      <c r="BT1" s="654"/>
      <c r="BU1" s="654"/>
      <c r="BW1" s="654"/>
      <c r="BX1" s="654"/>
      <c r="BY1" s="655" t="s">
        <v>152</v>
      </c>
      <c r="CF1" s="654"/>
      <c r="CG1" s="654"/>
      <c r="CI1" s="654"/>
      <c r="CJ1" s="654"/>
      <c r="CK1" s="655" t="s">
        <v>153</v>
      </c>
      <c r="CR1" s="654"/>
      <c r="CS1" s="654"/>
      <c r="CU1" s="654"/>
      <c r="CV1" s="654"/>
      <c r="CW1" s="655" t="s">
        <v>154</v>
      </c>
      <c r="DD1" s="654"/>
      <c r="DE1" s="654"/>
      <c r="DG1" s="654"/>
      <c r="DH1" s="654"/>
      <c r="DI1" s="655" t="s">
        <v>303</v>
      </c>
      <c r="DP1" s="654"/>
      <c r="DQ1" s="654"/>
      <c r="DS1" s="654"/>
      <c r="DT1" s="654"/>
      <c r="DU1" s="656" t="s">
        <v>319</v>
      </c>
      <c r="EB1" s="654"/>
      <c r="EC1" s="654"/>
      <c r="EE1" s="654"/>
      <c r="EF1" s="654"/>
      <c r="EG1" s="656" t="s">
        <v>331</v>
      </c>
      <c r="FN1" s="656" t="s">
        <v>368</v>
      </c>
      <c r="FO1" s="795"/>
      <c r="FP1" s="795"/>
      <c r="FQ1" s="796" t="s">
        <v>352</v>
      </c>
    </row>
    <row r="2" spans="1:173" ht="12" hidden="1" customHeight="1">
      <c r="A2" s="831"/>
      <c r="B2" s="831"/>
      <c r="C2" s="831"/>
      <c r="D2" s="831"/>
      <c r="E2" s="831"/>
      <c r="F2" s="831"/>
      <c r="G2" s="831"/>
      <c r="H2" s="831"/>
      <c r="I2" s="831"/>
      <c r="J2" s="831"/>
      <c r="K2" s="831"/>
      <c r="L2" s="831"/>
      <c r="M2" s="831"/>
      <c r="N2" s="646"/>
      <c r="O2" s="647"/>
      <c r="P2" s="646"/>
      <c r="Q2" s="647"/>
      <c r="R2" s="650"/>
      <c r="S2" s="650"/>
      <c r="T2" s="650"/>
    </row>
    <row r="3" spans="1:173" ht="12" hidden="1" customHeight="1">
      <c r="A3" s="650"/>
      <c r="B3" s="646"/>
      <c r="C3" s="647"/>
      <c r="D3" s="646"/>
      <c r="E3" s="647"/>
      <c r="F3" s="646"/>
      <c r="G3" s="647"/>
      <c r="H3" s="650"/>
      <c r="I3" s="650"/>
      <c r="J3" s="650"/>
      <c r="K3" s="650"/>
      <c r="L3" s="646"/>
      <c r="M3" s="647"/>
      <c r="N3" s="646"/>
      <c r="O3" s="647"/>
      <c r="P3" s="646"/>
      <c r="Q3" s="647"/>
      <c r="R3" s="650"/>
      <c r="S3" s="650"/>
      <c r="T3" s="650"/>
    </row>
    <row r="4" spans="1:173" ht="6" customHeight="1">
      <c r="A4" s="650"/>
      <c r="B4" s="646"/>
      <c r="C4" s="647"/>
      <c r="D4" s="646"/>
      <c r="E4" s="647"/>
      <c r="F4" s="646"/>
      <c r="G4" s="647"/>
      <c r="H4" s="650"/>
      <c r="I4" s="650"/>
      <c r="J4" s="650"/>
      <c r="K4" s="650"/>
      <c r="L4" s="646"/>
      <c r="M4" s="647"/>
      <c r="N4" s="646"/>
      <c r="O4" s="647"/>
      <c r="P4" s="646"/>
      <c r="Q4" s="647"/>
      <c r="R4" s="650"/>
      <c r="S4" s="650"/>
      <c r="T4" s="650"/>
    </row>
    <row r="5" spans="1:173">
      <c r="A5" s="657"/>
      <c r="B5" s="830" t="s">
        <v>155</v>
      </c>
      <c r="C5" s="830"/>
      <c r="D5" s="830" t="s">
        <v>156</v>
      </c>
      <c r="E5" s="830"/>
      <c r="F5" s="830" t="s">
        <v>157</v>
      </c>
      <c r="G5" s="830"/>
      <c r="H5" s="827" t="s">
        <v>158</v>
      </c>
      <c r="I5" s="829"/>
      <c r="J5" s="828"/>
      <c r="L5" s="830" t="s">
        <v>159</v>
      </c>
      <c r="M5" s="830"/>
      <c r="N5" s="830" t="s">
        <v>160</v>
      </c>
      <c r="O5" s="830"/>
      <c r="P5" s="830" t="s">
        <v>161</v>
      </c>
      <c r="Q5" s="830"/>
      <c r="R5" s="827" t="s">
        <v>162</v>
      </c>
      <c r="S5" s="829"/>
      <c r="T5" s="828"/>
      <c r="V5" s="830" t="s">
        <v>163</v>
      </c>
      <c r="W5" s="830"/>
      <c r="X5" s="830" t="s">
        <v>164</v>
      </c>
      <c r="Y5" s="830"/>
      <c r="Z5" s="830" t="s">
        <v>165</v>
      </c>
      <c r="AA5" s="830"/>
      <c r="AB5" s="827" t="s">
        <v>166</v>
      </c>
      <c r="AC5" s="829"/>
      <c r="AD5" s="828"/>
      <c r="AF5" s="830" t="s">
        <v>167</v>
      </c>
      <c r="AG5" s="830"/>
      <c r="AH5" s="830" t="s">
        <v>168</v>
      </c>
      <c r="AI5" s="830"/>
      <c r="AJ5" s="830" t="s">
        <v>169</v>
      </c>
      <c r="AK5" s="830"/>
      <c r="AL5" s="827" t="s">
        <v>170</v>
      </c>
      <c r="AM5" s="829"/>
      <c r="AN5" s="828"/>
      <c r="AP5" s="830" t="s">
        <v>171</v>
      </c>
      <c r="AQ5" s="830"/>
      <c r="AR5" s="830" t="s">
        <v>172</v>
      </c>
      <c r="AS5" s="830"/>
      <c r="AT5" s="830" t="s">
        <v>173</v>
      </c>
      <c r="AU5" s="830"/>
      <c r="AV5" s="830" t="s">
        <v>174</v>
      </c>
      <c r="AW5" s="830"/>
      <c r="AX5" s="830" t="s">
        <v>175</v>
      </c>
      <c r="AY5" s="830"/>
      <c r="AZ5" s="830" t="s">
        <v>176</v>
      </c>
      <c r="BA5" s="830"/>
      <c r="BB5" s="827" t="s">
        <v>177</v>
      </c>
      <c r="BC5" s="829"/>
      <c r="BD5" s="828"/>
      <c r="BE5" s="830" t="s">
        <v>178</v>
      </c>
      <c r="BF5" s="830"/>
      <c r="BG5" s="830" t="s">
        <v>179</v>
      </c>
      <c r="BH5" s="830"/>
      <c r="BI5" s="830" t="s">
        <v>180</v>
      </c>
      <c r="BJ5" s="830"/>
      <c r="BK5" s="827" t="s">
        <v>181</v>
      </c>
      <c r="BL5" s="829"/>
      <c r="BM5" s="828"/>
      <c r="BN5" s="827" t="s">
        <v>182</v>
      </c>
      <c r="BO5" s="828"/>
      <c r="BP5" s="827" t="s">
        <v>183</v>
      </c>
      <c r="BQ5" s="828"/>
      <c r="BR5" s="827" t="s">
        <v>184</v>
      </c>
      <c r="BS5" s="828"/>
      <c r="BT5" s="827" t="s">
        <v>185</v>
      </c>
      <c r="BU5" s="829"/>
      <c r="BV5" s="828"/>
      <c r="BW5" s="827" t="s">
        <v>186</v>
      </c>
      <c r="BX5" s="829"/>
      <c r="BY5" s="828"/>
      <c r="BZ5" s="827" t="s">
        <v>187</v>
      </c>
      <c r="CA5" s="828"/>
      <c r="CB5" s="827" t="s">
        <v>188</v>
      </c>
      <c r="CC5" s="828"/>
      <c r="CD5" s="827" t="s">
        <v>189</v>
      </c>
      <c r="CE5" s="828"/>
      <c r="CF5" s="827" t="s">
        <v>190</v>
      </c>
      <c r="CG5" s="829"/>
      <c r="CH5" s="828"/>
      <c r="CI5" s="827" t="s">
        <v>191</v>
      </c>
      <c r="CJ5" s="829"/>
      <c r="CK5" s="828"/>
      <c r="CL5" s="827" t="s">
        <v>192</v>
      </c>
      <c r="CM5" s="828"/>
      <c r="CN5" s="827" t="s">
        <v>193</v>
      </c>
      <c r="CO5" s="828"/>
      <c r="CP5" s="827" t="s">
        <v>194</v>
      </c>
      <c r="CQ5" s="828"/>
      <c r="CR5" s="827" t="s">
        <v>195</v>
      </c>
      <c r="CS5" s="829"/>
      <c r="CT5" s="828"/>
      <c r="CU5" s="827" t="s">
        <v>196</v>
      </c>
      <c r="CV5" s="829"/>
      <c r="CW5" s="828"/>
      <c r="CX5" s="827" t="s">
        <v>300</v>
      </c>
      <c r="CY5" s="828"/>
      <c r="CZ5" s="827" t="s">
        <v>301</v>
      </c>
      <c r="DA5" s="828"/>
      <c r="DB5" s="827" t="s">
        <v>302</v>
      </c>
      <c r="DC5" s="828"/>
      <c r="DD5" s="827" t="s">
        <v>304</v>
      </c>
      <c r="DE5" s="829"/>
      <c r="DF5" s="828"/>
      <c r="DG5" s="827" t="s">
        <v>305</v>
      </c>
      <c r="DH5" s="829"/>
      <c r="DI5" s="828"/>
      <c r="DJ5" s="827" t="s">
        <v>314</v>
      </c>
      <c r="DK5" s="828"/>
      <c r="DL5" s="827" t="s">
        <v>315</v>
      </c>
      <c r="DM5" s="828"/>
      <c r="DN5" s="827" t="s">
        <v>316</v>
      </c>
      <c r="DO5" s="828"/>
      <c r="DP5" s="827" t="s">
        <v>317</v>
      </c>
      <c r="DQ5" s="829"/>
      <c r="DR5" s="828"/>
      <c r="DS5" s="827" t="s">
        <v>318</v>
      </c>
      <c r="DT5" s="829"/>
      <c r="DU5" s="828"/>
      <c r="DV5" s="827" t="s">
        <v>326</v>
      </c>
      <c r="DW5" s="828"/>
      <c r="DX5" s="827" t="s">
        <v>327</v>
      </c>
      <c r="DY5" s="828"/>
      <c r="DZ5" s="827" t="s">
        <v>328</v>
      </c>
      <c r="EA5" s="828"/>
      <c r="EB5" s="827" t="s">
        <v>329</v>
      </c>
      <c r="EC5" s="829"/>
      <c r="ED5" s="828"/>
      <c r="EE5" s="827" t="s">
        <v>330</v>
      </c>
      <c r="EF5" s="829"/>
      <c r="EG5" s="828"/>
      <c r="EH5" s="827" t="s">
        <v>334</v>
      </c>
      <c r="EI5" s="828"/>
      <c r="EJ5" s="827" t="s">
        <v>335</v>
      </c>
      <c r="EK5" s="828"/>
      <c r="EL5" s="827" t="s">
        <v>336</v>
      </c>
      <c r="EM5" s="828"/>
      <c r="EN5" s="827" t="s">
        <v>337</v>
      </c>
      <c r="EO5" s="828"/>
      <c r="EP5" s="827" t="s">
        <v>338</v>
      </c>
      <c r="EQ5" s="828"/>
      <c r="ER5" s="827" t="s">
        <v>339</v>
      </c>
      <c r="ES5" s="828"/>
      <c r="ET5" s="827" t="s">
        <v>345</v>
      </c>
      <c r="EU5" s="828"/>
      <c r="EV5" s="827" t="s">
        <v>346</v>
      </c>
      <c r="EW5" s="828"/>
      <c r="EX5" s="827" t="s">
        <v>347</v>
      </c>
      <c r="EY5" s="828"/>
      <c r="EZ5" s="827" t="s">
        <v>354</v>
      </c>
      <c r="FA5" s="828"/>
      <c r="FB5" s="827" t="s">
        <v>355</v>
      </c>
      <c r="FC5" s="828"/>
      <c r="FD5" s="827" t="s">
        <v>356</v>
      </c>
      <c r="FE5" s="828"/>
      <c r="FF5" s="827" t="s">
        <v>363</v>
      </c>
      <c r="FG5" s="828"/>
      <c r="FH5" s="827" t="s">
        <v>364</v>
      </c>
      <c r="FI5" s="828"/>
      <c r="FJ5" s="827" t="s">
        <v>365</v>
      </c>
      <c r="FK5" s="828"/>
      <c r="FL5" s="832" t="s">
        <v>366</v>
      </c>
      <c r="FM5" s="833"/>
      <c r="FN5" s="834"/>
      <c r="FO5" s="824" t="s">
        <v>357</v>
      </c>
      <c r="FP5" s="825"/>
      <c r="FQ5" s="826"/>
    </row>
    <row r="6" spans="1:173" ht="32">
      <c r="A6" s="658" t="s">
        <v>140</v>
      </c>
      <c r="B6" s="659" t="s">
        <v>197</v>
      </c>
      <c r="C6" s="660" t="s">
        <v>116</v>
      </c>
      <c r="D6" s="659" t="s">
        <v>197</v>
      </c>
      <c r="E6" s="660" t="s">
        <v>116</v>
      </c>
      <c r="F6" s="659" t="s">
        <v>197</v>
      </c>
      <c r="G6" s="660" t="s">
        <v>116</v>
      </c>
      <c r="H6" s="661" t="s">
        <v>198</v>
      </c>
      <c r="I6" s="661" t="s">
        <v>199</v>
      </c>
      <c r="J6" s="661" t="s">
        <v>200</v>
      </c>
      <c r="L6" s="659" t="s">
        <v>197</v>
      </c>
      <c r="M6" s="660" t="s">
        <v>116</v>
      </c>
      <c r="N6" s="659" t="s">
        <v>197</v>
      </c>
      <c r="O6" s="660" t="s">
        <v>116</v>
      </c>
      <c r="P6" s="659" t="s">
        <v>197</v>
      </c>
      <c r="Q6" s="660" t="s">
        <v>116</v>
      </c>
      <c r="R6" s="661" t="s">
        <v>198</v>
      </c>
      <c r="S6" s="661" t="s">
        <v>199</v>
      </c>
      <c r="T6" s="661" t="s">
        <v>200</v>
      </c>
      <c r="V6" s="659" t="s">
        <v>197</v>
      </c>
      <c r="W6" s="660" t="s">
        <v>116</v>
      </c>
      <c r="X6" s="659" t="s">
        <v>197</v>
      </c>
      <c r="Y6" s="660" t="s">
        <v>116</v>
      </c>
      <c r="Z6" s="659" t="s">
        <v>197</v>
      </c>
      <c r="AA6" s="660" t="s">
        <v>116</v>
      </c>
      <c r="AB6" s="661" t="s">
        <v>198</v>
      </c>
      <c r="AC6" s="661" t="s">
        <v>199</v>
      </c>
      <c r="AD6" s="661" t="s">
        <v>200</v>
      </c>
      <c r="AF6" s="659" t="s">
        <v>197</v>
      </c>
      <c r="AG6" s="660" t="s">
        <v>116</v>
      </c>
      <c r="AH6" s="659" t="s">
        <v>197</v>
      </c>
      <c r="AI6" s="660" t="s">
        <v>116</v>
      </c>
      <c r="AJ6" s="659" t="s">
        <v>197</v>
      </c>
      <c r="AK6" s="660" t="s">
        <v>116</v>
      </c>
      <c r="AL6" s="662" t="s">
        <v>198</v>
      </c>
      <c r="AM6" s="663" t="s">
        <v>199</v>
      </c>
      <c r="AN6" s="663" t="s">
        <v>200</v>
      </c>
      <c r="AP6" s="664" t="s">
        <v>197</v>
      </c>
      <c r="AQ6" s="660" t="s">
        <v>116</v>
      </c>
      <c r="AR6" s="664" t="s">
        <v>197</v>
      </c>
      <c r="AS6" s="660" t="s">
        <v>116</v>
      </c>
      <c r="AT6" s="664" t="s">
        <v>197</v>
      </c>
      <c r="AU6" s="660" t="s">
        <v>116</v>
      </c>
      <c r="AV6" s="664" t="s">
        <v>197</v>
      </c>
      <c r="AW6" s="660" t="s">
        <v>116</v>
      </c>
      <c r="AX6" s="664" t="s">
        <v>197</v>
      </c>
      <c r="AY6" s="660" t="s">
        <v>116</v>
      </c>
      <c r="AZ6" s="664" t="s">
        <v>197</v>
      </c>
      <c r="BA6" s="660" t="s">
        <v>116</v>
      </c>
      <c r="BB6" s="665" t="s">
        <v>198</v>
      </c>
      <c r="BC6" s="666" t="s">
        <v>199</v>
      </c>
      <c r="BD6" s="663" t="s">
        <v>200</v>
      </c>
      <c r="BE6" s="664" t="s">
        <v>197</v>
      </c>
      <c r="BF6" s="660" t="s">
        <v>116</v>
      </c>
      <c r="BG6" s="664" t="s">
        <v>197</v>
      </c>
      <c r="BH6" s="660" t="s">
        <v>116</v>
      </c>
      <c r="BI6" s="664" t="s">
        <v>197</v>
      </c>
      <c r="BJ6" s="660" t="s">
        <v>116</v>
      </c>
      <c r="BK6" s="665" t="s">
        <v>198</v>
      </c>
      <c r="BL6" s="666" t="s">
        <v>199</v>
      </c>
      <c r="BM6" s="663" t="s">
        <v>200</v>
      </c>
      <c r="BN6" s="664" t="s">
        <v>197</v>
      </c>
      <c r="BO6" s="660" t="s">
        <v>116</v>
      </c>
      <c r="BP6" s="664" t="s">
        <v>197</v>
      </c>
      <c r="BQ6" s="660" t="s">
        <v>116</v>
      </c>
      <c r="BR6" s="664" t="s">
        <v>197</v>
      </c>
      <c r="BS6" s="660" t="s">
        <v>116</v>
      </c>
      <c r="BT6" s="665" t="s">
        <v>198</v>
      </c>
      <c r="BU6" s="666" t="s">
        <v>199</v>
      </c>
      <c r="BV6" s="663" t="s">
        <v>200</v>
      </c>
      <c r="BW6" s="665" t="s">
        <v>198</v>
      </c>
      <c r="BX6" s="666" t="s">
        <v>199</v>
      </c>
      <c r="BY6" s="663" t="s">
        <v>200</v>
      </c>
      <c r="BZ6" s="664" t="s">
        <v>197</v>
      </c>
      <c r="CA6" s="660" t="s">
        <v>116</v>
      </c>
      <c r="CB6" s="664" t="s">
        <v>197</v>
      </c>
      <c r="CC6" s="660" t="s">
        <v>116</v>
      </c>
      <c r="CD6" s="664" t="s">
        <v>197</v>
      </c>
      <c r="CE6" s="660" t="s">
        <v>116</v>
      </c>
      <c r="CF6" s="665" t="s">
        <v>198</v>
      </c>
      <c r="CG6" s="666" t="s">
        <v>199</v>
      </c>
      <c r="CH6" s="663" t="s">
        <v>200</v>
      </c>
      <c r="CI6" s="665" t="s">
        <v>198</v>
      </c>
      <c r="CJ6" s="666" t="s">
        <v>199</v>
      </c>
      <c r="CK6" s="663" t="s">
        <v>200</v>
      </c>
      <c r="CL6" s="664" t="s">
        <v>197</v>
      </c>
      <c r="CM6" s="660" t="s">
        <v>116</v>
      </c>
      <c r="CN6" s="664" t="s">
        <v>197</v>
      </c>
      <c r="CO6" s="660" t="s">
        <v>116</v>
      </c>
      <c r="CP6" s="664" t="s">
        <v>197</v>
      </c>
      <c r="CQ6" s="660" t="s">
        <v>116</v>
      </c>
      <c r="CR6" s="665" t="s">
        <v>198</v>
      </c>
      <c r="CS6" s="666" t="s">
        <v>199</v>
      </c>
      <c r="CT6" s="663" t="s">
        <v>200</v>
      </c>
      <c r="CU6" s="665" t="s">
        <v>198</v>
      </c>
      <c r="CV6" s="666" t="s">
        <v>199</v>
      </c>
      <c r="CW6" s="663" t="s">
        <v>200</v>
      </c>
      <c r="CX6" s="664" t="s">
        <v>197</v>
      </c>
      <c r="CY6" s="660" t="s">
        <v>116</v>
      </c>
      <c r="CZ6" s="664" t="s">
        <v>197</v>
      </c>
      <c r="DA6" s="660" t="s">
        <v>116</v>
      </c>
      <c r="DB6" s="664" t="s">
        <v>197</v>
      </c>
      <c r="DC6" s="660" t="s">
        <v>116</v>
      </c>
      <c r="DD6" s="665" t="s">
        <v>198</v>
      </c>
      <c r="DE6" s="666" t="s">
        <v>199</v>
      </c>
      <c r="DF6" s="663" t="s">
        <v>200</v>
      </c>
      <c r="DG6" s="665" t="s">
        <v>198</v>
      </c>
      <c r="DH6" s="666" t="s">
        <v>199</v>
      </c>
      <c r="DI6" s="663" t="s">
        <v>200</v>
      </c>
      <c r="DJ6" s="664" t="s">
        <v>197</v>
      </c>
      <c r="DK6" s="660" t="s">
        <v>116</v>
      </c>
      <c r="DL6" s="664" t="s">
        <v>197</v>
      </c>
      <c r="DM6" s="660" t="s">
        <v>116</v>
      </c>
      <c r="DN6" s="664" t="s">
        <v>197</v>
      </c>
      <c r="DO6" s="660" t="s">
        <v>116</v>
      </c>
      <c r="DP6" s="665" t="s">
        <v>198</v>
      </c>
      <c r="DQ6" s="666" t="s">
        <v>199</v>
      </c>
      <c r="DR6" s="663" t="s">
        <v>200</v>
      </c>
      <c r="DS6" s="665" t="s">
        <v>198</v>
      </c>
      <c r="DT6" s="666" t="s">
        <v>199</v>
      </c>
      <c r="DU6" s="663" t="s">
        <v>200</v>
      </c>
      <c r="DV6" s="664" t="s">
        <v>197</v>
      </c>
      <c r="DW6" s="660" t="s">
        <v>116</v>
      </c>
      <c r="DX6" s="664" t="s">
        <v>197</v>
      </c>
      <c r="DY6" s="660" t="s">
        <v>116</v>
      </c>
      <c r="DZ6" s="664" t="s">
        <v>197</v>
      </c>
      <c r="EA6" s="660" t="s">
        <v>116</v>
      </c>
      <c r="EB6" s="665" t="s">
        <v>198</v>
      </c>
      <c r="EC6" s="666" t="s">
        <v>199</v>
      </c>
      <c r="ED6" s="663" t="s">
        <v>200</v>
      </c>
      <c r="EE6" s="665" t="s">
        <v>198</v>
      </c>
      <c r="EF6" s="666" t="s">
        <v>199</v>
      </c>
      <c r="EG6" s="663" t="s">
        <v>200</v>
      </c>
      <c r="EH6" s="664" t="s">
        <v>197</v>
      </c>
      <c r="EI6" s="660" t="s">
        <v>116</v>
      </c>
      <c r="EJ6" s="664" t="s">
        <v>197</v>
      </c>
      <c r="EK6" s="660" t="s">
        <v>116</v>
      </c>
      <c r="EL6" s="664" t="s">
        <v>197</v>
      </c>
      <c r="EM6" s="660" t="s">
        <v>116</v>
      </c>
      <c r="EN6" s="664" t="s">
        <v>197</v>
      </c>
      <c r="EO6" s="660" t="s">
        <v>116</v>
      </c>
      <c r="EP6" s="664" t="s">
        <v>197</v>
      </c>
      <c r="EQ6" s="660" t="s">
        <v>116</v>
      </c>
      <c r="ER6" s="664" t="s">
        <v>197</v>
      </c>
      <c r="ES6" s="660" t="s">
        <v>116</v>
      </c>
      <c r="ET6" s="664" t="s">
        <v>197</v>
      </c>
      <c r="EU6" s="660" t="s">
        <v>116</v>
      </c>
      <c r="EV6" s="664" t="s">
        <v>197</v>
      </c>
      <c r="EW6" s="660" t="s">
        <v>116</v>
      </c>
      <c r="EX6" s="664" t="s">
        <v>197</v>
      </c>
      <c r="EY6" s="660" t="s">
        <v>116</v>
      </c>
      <c r="EZ6" s="664" t="s">
        <v>197</v>
      </c>
      <c r="FA6" s="660" t="s">
        <v>116</v>
      </c>
      <c r="FB6" s="664" t="s">
        <v>197</v>
      </c>
      <c r="FC6" s="660" t="s">
        <v>116</v>
      </c>
      <c r="FD6" s="664" t="s">
        <v>197</v>
      </c>
      <c r="FE6" s="660" t="s">
        <v>116</v>
      </c>
      <c r="FF6" s="664" t="s">
        <v>197</v>
      </c>
      <c r="FG6" s="961" t="s">
        <v>367</v>
      </c>
      <c r="FH6" s="664" t="s">
        <v>197</v>
      </c>
      <c r="FI6" s="961" t="s">
        <v>367</v>
      </c>
      <c r="FJ6" s="664" t="s">
        <v>197</v>
      </c>
      <c r="FK6" s="961" t="s">
        <v>367</v>
      </c>
      <c r="FL6" s="792" t="s">
        <v>198</v>
      </c>
      <c r="FM6" s="790" t="s">
        <v>199</v>
      </c>
      <c r="FN6" s="660" t="s">
        <v>200</v>
      </c>
      <c r="FO6" s="798" t="s">
        <v>198</v>
      </c>
      <c r="FP6" s="799" t="s">
        <v>199</v>
      </c>
      <c r="FQ6" s="800" t="s">
        <v>200</v>
      </c>
    </row>
    <row r="7" spans="1:173" s="687" customFormat="1">
      <c r="A7" s="670" t="s">
        <v>25</v>
      </c>
      <c r="B7" s="671">
        <f>'B5_NHA data 2008'!B6</f>
        <v>367500</v>
      </c>
      <c r="C7" s="672">
        <f>'B5_NHA data 2008'!C6</f>
        <v>18</v>
      </c>
      <c r="D7" s="671">
        <f>'B5_NHA data 2008'!D6</f>
        <v>368000</v>
      </c>
      <c r="E7" s="672">
        <f>'B5_NHA data 2008'!E6</f>
        <v>13</v>
      </c>
      <c r="F7" s="671">
        <f>'B5_NHA data 2008'!F6</f>
        <v>352500</v>
      </c>
      <c r="G7" s="672">
        <f>'B5_NHA data 2008'!G6</f>
        <v>5</v>
      </c>
      <c r="H7" s="673">
        <f>(B7-'B5_NHA data 2007'!B6)/'B5_NHA data 2007'!B6</f>
        <v>-6.9620253164556958E-2</v>
      </c>
      <c r="I7" s="673">
        <f>(D7-'B5_NHA data 2007'!D6)/'B5_NHA data 2007'!D6</f>
        <v>0.13931888544891641</v>
      </c>
      <c r="J7" s="673">
        <f>(F7-'B5_NHA data 2007'!F6)/'B5_NHA data 2007'!F6</f>
        <v>-0.11852963240810202</v>
      </c>
      <c r="K7" s="674"/>
      <c r="L7" s="671">
        <f>'B5_NHA data 2009'!B6</f>
        <v>270000</v>
      </c>
      <c r="M7" s="672">
        <f>'B5_NHA data 2009'!C6</f>
        <v>31</v>
      </c>
      <c r="N7" s="671">
        <f>'B5_NHA data 2009'!D6</f>
        <v>269000</v>
      </c>
      <c r="O7" s="672">
        <f>'B5_NHA data 2009'!E6</f>
        <v>25</v>
      </c>
      <c r="P7" s="671">
        <f>'B5_NHA data 2009'!F6</f>
        <v>308800</v>
      </c>
      <c r="Q7" s="672">
        <f>'B5_NHA data 2009'!G6</f>
        <v>6</v>
      </c>
      <c r="R7" s="675">
        <f>(L7-B7)/B7</f>
        <v>-0.26530612244897961</v>
      </c>
      <c r="S7" s="675">
        <f>(N7-D7)/D7</f>
        <v>-0.26902173913043476</v>
      </c>
      <c r="T7" s="675">
        <f>(P7-F7)/F7</f>
        <v>-0.12397163120567375</v>
      </c>
      <c r="U7" s="674"/>
      <c r="V7" s="671">
        <f>'B5_NHA data 2010'!B6</f>
        <v>303500</v>
      </c>
      <c r="W7" s="672">
        <f>'B5_NHA data 2010'!C6</f>
        <v>33</v>
      </c>
      <c r="X7" s="671">
        <f>'B5_NHA data 2010'!D6</f>
        <v>303500</v>
      </c>
      <c r="Y7" s="672">
        <f>'B5_NHA data 2010'!E6</f>
        <v>25</v>
      </c>
      <c r="Z7" s="671">
        <f>'B5_NHA data 2010'!F6</f>
        <v>302000</v>
      </c>
      <c r="AA7" s="672">
        <f>'B5_NHA data 2010'!G6</f>
        <v>8</v>
      </c>
      <c r="AB7" s="675">
        <f>(V7-L7)/L7</f>
        <v>0.12407407407407407</v>
      </c>
      <c r="AC7" s="675">
        <f>(X7-N7)/N7</f>
        <v>0.12825278810408922</v>
      </c>
      <c r="AD7" s="675">
        <f>(Z7-P7)/P7</f>
        <v>-2.2020725388601035E-2</v>
      </c>
      <c r="AE7" s="674"/>
      <c r="AF7" s="671">
        <f>'B5_NHA data 2011'!B6</f>
        <v>292500</v>
      </c>
      <c r="AG7" s="672">
        <f>'B5_NHA data 2011'!C6</f>
        <v>15</v>
      </c>
      <c r="AH7" s="671">
        <f>'B5_NHA data 2011'!D6</f>
        <v>290000</v>
      </c>
      <c r="AI7" s="672">
        <f>'B5_NHA data 2011'!E6</f>
        <v>13</v>
      </c>
      <c r="AJ7" s="671">
        <f>'B5_NHA data 2011'!F6</f>
        <v>340000</v>
      </c>
      <c r="AK7" s="672">
        <f>'B5_NHA data 2011'!G6</f>
        <v>2</v>
      </c>
      <c r="AL7" s="675">
        <f>(AF7-V7)/V7</f>
        <v>-3.6243822075782535E-2</v>
      </c>
      <c r="AM7" s="675">
        <f>(AH7-X7)/X7</f>
        <v>-4.4481054365733116E-2</v>
      </c>
      <c r="AN7" s="675">
        <f>(AJ7-Z7)/Z7</f>
        <v>0.12582781456953643</v>
      </c>
      <c r="AO7" s="674"/>
      <c r="AP7" s="676">
        <f>'B5_NHA data 2012'!B6</f>
        <v>275000</v>
      </c>
      <c r="AQ7" s="677">
        <f>'B5_NHA data 2012'!C6</f>
        <v>31</v>
      </c>
      <c r="AR7" s="676">
        <f>'B5_NHA data 2012'!D6</f>
        <v>239000</v>
      </c>
      <c r="AS7" s="677">
        <f>'B5_NHA data 2012'!E6</f>
        <v>28</v>
      </c>
      <c r="AT7" s="676">
        <f>'B5_NHA data 2012'!F6</f>
        <v>279000</v>
      </c>
      <c r="AU7" s="677">
        <f>'B5_NHA data 2012'!G6</f>
        <v>3</v>
      </c>
      <c r="AV7" s="676">
        <f>'B5_NHA data 2013'!B6</f>
        <v>305000</v>
      </c>
      <c r="AW7" s="677">
        <f>'B5_NHA data 2013'!C6</f>
        <v>34</v>
      </c>
      <c r="AX7" s="676">
        <f>'B5_NHA data 2013'!D6</f>
        <v>297533</v>
      </c>
      <c r="AY7" s="677">
        <f>'B5_NHA data 2013'!E6</f>
        <v>30</v>
      </c>
      <c r="AZ7" s="676">
        <f>'B5_NHA data 2013'!F6</f>
        <v>382175</v>
      </c>
      <c r="BA7" s="677">
        <f>'B5_NHA data 2013'!G6</f>
        <v>4</v>
      </c>
      <c r="BB7" s="678">
        <f>(AV7-AP7)/AP7</f>
        <v>0.10909090909090909</v>
      </c>
      <c r="BC7" s="679">
        <f>(AX7-AR7)/AR7</f>
        <v>0.24490794979079497</v>
      </c>
      <c r="BD7" s="680">
        <f>(AZ7-AT7)/AT7</f>
        <v>0.36980286738351253</v>
      </c>
      <c r="BE7" s="681">
        <f>'B5_NHA data 2014'!B6</f>
        <v>335000</v>
      </c>
      <c r="BF7" s="682">
        <f>'B5_NHA data 2014'!C6</f>
        <v>10</v>
      </c>
      <c r="BG7" s="681">
        <f>'B5_NHA data 2014'!D6</f>
        <v>239533</v>
      </c>
      <c r="BH7" s="682">
        <f>'B5_NHA data 2014'!E6</f>
        <v>7</v>
      </c>
      <c r="BI7" s="681">
        <f>'B5_NHA data 2014'!F6</f>
        <v>384933</v>
      </c>
      <c r="BJ7" s="682">
        <f>'B5_NHA data 2014'!G6</f>
        <v>3</v>
      </c>
      <c r="BK7" s="683">
        <f t="shared" ref="BK7:BK38" si="0">(BE7-AV7)/AV7</f>
        <v>9.8360655737704916E-2</v>
      </c>
      <c r="BL7" s="684">
        <f t="shared" ref="BL7:BL38" si="1">(BG7-AX7)/AX7</f>
        <v>-0.19493636000040332</v>
      </c>
      <c r="BM7" s="685">
        <f>(BI7-AZ7)/AZ7</f>
        <v>7.2165892588473869E-3</v>
      </c>
      <c r="BN7" s="681">
        <f>'B5_NHA data 2015'!B6</f>
        <v>257166</v>
      </c>
      <c r="BO7" s="682">
        <f>'B5_NHA data 2015'!C6</f>
        <v>42</v>
      </c>
      <c r="BP7" s="681">
        <f>'B5_NHA data 2015'!D6</f>
        <v>257166</v>
      </c>
      <c r="BQ7" s="682">
        <f>'B5_NHA data 2015'!E6</f>
        <v>42</v>
      </c>
      <c r="BR7" s="681" t="str">
        <f>'B5_NHA data 2015'!F6</f>
        <v xml:space="preserve">n/a </v>
      </c>
      <c r="BS7" s="682">
        <f>'B5_NHA data 2015'!G6</f>
        <v>0</v>
      </c>
      <c r="BT7" s="683">
        <f t="shared" ref="BT7:BT38" si="2">(BN7-BE7)/BE7</f>
        <v>-0.23234029850746268</v>
      </c>
      <c r="BU7" s="684">
        <f t="shared" ref="BU7:BU38" si="3">(BP7-BG7)/BG7</f>
        <v>7.3614074052427009E-2</v>
      </c>
      <c r="BV7" s="685" t="s">
        <v>117</v>
      </c>
      <c r="BW7" s="683">
        <f t="shared" ref="BW7:BW38" si="4">(BN7-V7)/V7</f>
        <v>-0.152665568369028</v>
      </c>
      <c r="BX7" s="684">
        <f t="shared" ref="BX7:BX38" si="5">(BP7-X7)/X7</f>
        <v>-0.152665568369028</v>
      </c>
      <c r="BY7" s="685" t="s">
        <v>117</v>
      </c>
      <c r="BZ7" s="681">
        <f>'B5_NHA data 2016'!B7</f>
        <v>350000</v>
      </c>
      <c r="CA7" s="682">
        <f>'B5_NHA data 2016'!C7</f>
        <v>51</v>
      </c>
      <c r="CB7" s="681">
        <f>'B5_NHA data 2016'!D7</f>
        <v>350000</v>
      </c>
      <c r="CC7" s="682">
        <f>'B5_NHA data 2016'!E7</f>
        <v>49</v>
      </c>
      <c r="CD7" s="681">
        <f>'B5_NHA data 2016'!F7</f>
        <v>354966</v>
      </c>
      <c r="CE7" s="682">
        <f>'B5_NHA data 2016'!G7</f>
        <v>2</v>
      </c>
      <c r="CF7" s="683">
        <f>(BZ7-BN7)/BN7</f>
        <v>0.36098862213511895</v>
      </c>
      <c r="CG7" s="684">
        <f>(CB7-BP7)/BP7</f>
        <v>0.36098862213511895</v>
      </c>
      <c r="CH7" s="686" t="s">
        <v>117</v>
      </c>
      <c r="CI7" s="683">
        <f t="shared" ref="CI7:CI38" si="6">(BZ7-AF7)/AF7</f>
        <v>0.19658119658119658</v>
      </c>
      <c r="CJ7" s="684">
        <f t="shared" ref="CJ7:CJ38" si="7">(CB7-AH7)/AH7</f>
        <v>0.20689655172413793</v>
      </c>
      <c r="CK7" s="685">
        <f>(CD7-AJ7)/AJ7</f>
        <v>4.4017647058823529E-2</v>
      </c>
      <c r="CL7" s="681">
        <f>'B5_NHA data 2017'!B7</f>
        <v>364133</v>
      </c>
      <c r="CM7" s="682">
        <f>'B5_NHA data 2017'!C7</f>
        <v>48</v>
      </c>
      <c r="CN7" s="681">
        <f>'B5_NHA data 2017'!D7</f>
        <v>363266</v>
      </c>
      <c r="CO7" s="682">
        <f>'B5_NHA data 2017'!E7</f>
        <v>47</v>
      </c>
      <c r="CP7" s="681">
        <f>'B5_NHA data 2017'!F7</f>
        <v>387000</v>
      </c>
      <c r="CQ7" s="682">
        <f>'B5_NHA data 2017'!G7</f>
        <v>1</v>
      </c>
      <c r="CR7" s="683">
        <f>(CL7-BZ7)/BZ7</f>
        <v>4.0379999999999999E-2</v>
      </c>
      <c r="CS7" s="684">
        <f>(CN7-CB7)/CB7</f>
        <v>3.7902857142857141E-2</v>
      </c>
      <c r="CT7" s="685">
        <f t="shared" ref="CT7" si="8">(CP7-CD7)/CD7</f>
        <v>9.0245262926590158E-2</v>
      </c>
      <c r="CU7" s="683">
        <f t="shared" ref="CU7:CU38" si="9">(CL7-AP7)/AP7</f>
        <v>0.32412000000000002</v>
      </c>
      <c r="CV7" s="684">
        <f t="shared" ref="CV7:CV38" si="10">(CN7-AR7)/AR7</f>
        <v>0.51994142259414222</v>
      </c>
      <c r="CW7" s="685">
        <f>(CP7-AT7)/AT7</f>
        <v>0.38709677419354838</v>
      </c>
      <c r="CX7" s="681">
        <f>'B5_NHA data 2018'!B7</f>
        <v>393000</v>
      </c>
      <c r="CY7" s="682">
        <f>'B5_NHA data 2018'!C7</f>
        <v>30</v>
      </c>
      <c r="CZ7" s="681">
        <f>'B5_NHA data 2018'!D7</f>
        <v>387000</v>
      </c>
      <c r="DA7" s="682">
        <f>'B5_NHA data 2018'!E7</f>
        <v>29</v>
      </c>
      <c r="DB7" s="681">
        <f>'B5_NHA data 2018'!F7</f>
        <v>465000</v>
      </c>
      <c r="DC7" s="682">
        <f>'B5_NHA data 2018'!G7</f>
        <v>1</v>
      </c>
      <c r="DD7" s="683">
        <f>(CX7-CL7)/CL7</f>
        <v>7.9275978831910315E-2</v>
      </c>
      <c r="DE7" s="684">
        <f>(CZ7-CN7)/CN7</f>
        <v>6.5335043742051277E-2</v>
      </c>
      <c r="DF7" s="685">
        <f t="shared" ref="DF7:DF39" si="11">(DB7-CP7)/CP7</f>
        <v>0.20155038759689922</v>
      </c>
      <c r="DG7" s="683">
        <f t="shared" ref="DG7:DG38" si="12">(CX7-AV7)/AV7</f>
        <v>0.28852459016393445</v>
      </c>
      <c r="DH7" s="684">
        <f t="shared" ref="DH7:DH38" si="13">(CZ7-AX7)/AX7</f>
        <v>0.30069605724407039</v>
      </c>
      <c r="DI7" s="685">
        <f>(DB7-AZ7)/AZ7</f>
        <v>0.21672008896447961</v>
      </c>
      <c r="DJ7" s="681">
        <f>'B5_NHA data 2019'!B7</f>
        <v>347000</v>
      </c>
      <c r="DK7" s="682">
        <f>'B5_NHA data 2019'!C7</f>
        <v>19</v>
      </c>
      <c r="DL7" s="681">
        <f>'B5_NHA data 2019'!D7</f>
        <v>347000</v>
      </c>
      <c r="DM7" s="682">
        <f>'B5_NHA data 2019'!E7</f>
        <v>19</v>
      </c>
      <c r="DN7" s="681" t="s">
        <v>117</v>
      </c>
      <c r="DO7" s="682" t="s">
        <v>117</v>
      </c>
      <c r="DP7" s="683">
        <f>(DJ7-CX7)/CX7</f>
        <v>-0.11704834605597965</v>
      </c>
      <c r="DQ7" s="684">
        <f>(DL7-CZ7)/CZ7</f>
        <v>-0.10335917312661498</v>
      </c>
      <c r="DR7" s="685" t="s">
        <v>117</v>
      </c>
      <c r="DS7" s="683">
        <f>(DJ7-BE7)/BE7</f>
        <v>3.5820895522388062E-2</v>
      </c>
      <c r="DT7" s="684">
        <f>(DL7-BG7)/BG7</f>
        <v>0.44865216901220289</v>
      </c>
      <c r="DU7" s="685" t="s">
        <v>117</v>
      </c>
      <c r="DV7" s="681">
        <f>'B5_NHA data 2020'!C7</f>
        <v>495000</v>
      </c>
      <c r="DW7" s="682">
        <f>'B5_NHA data 2020'!B7</f>
        <v>31</v>
      </c>
      <c r="DX7" s="681">
        <f>'B5_NHA data 2020'!E7</f>
        <v>477500</v>
      </c>
      <c r="DY7" s="682">
        <f>'B5_NHA data 2020'!D7</f>
        <v>30</v>
      </c>
      <c r="DZ7" s="681">
        <f>'B5_NHA data 2020'!G7</f>
        <v>527400</v>
      </c>
      <c r="EA7" s="682">
        <f>'B5_NHA data 2020'!F7</f>
        <v>1</v>
      </c>
      <c r="EB7" s="683">
        <f>(DV7-DJ7)/DJ7</f>
        <v>0.4265129682997118</v>
      </c>
      <c r="EC7" s="684">
        <f>(DX7-DL7)/DL7</f>
        <v>0.37608069164265129</v>
      </c>
      <c r="ED7" s="685" t="s">
        <v>117</v>
      </c>
      <c r="EE7" s="683">
        <f>(DV7-BN7)/BN7</f>
        <v>0.92482676559109678</v>
      </c>
      <c r="EF7" s="684">
        <f>(DX7-BP7)/BP7</f>
        <v>0.8567773344843409</v>
      </c>
      <c r="EG7" s="685" t="s">
        <v>117</v>
      </c>
      <c r="EH7" s="681">
        <f>'B5_NHA data 2021'!C7</f>
        <v>468375</v>
      </c>
      <c r="EI7" s="682">
        <f>'B5_NHA data 2021'!B7</f>
        <v>38</v>
      </c>
      <c r="EJ7" s="681">
        <f>'B5_NHA data 2021'!E7</f>
        <v>468375</v>
      </c>
      <c r="EK7" s="682">
        <f>'B5_NHA data 2021'!D7</f>
        <v>38</v>
      </c>
      <c r="EL7" s="681" t="s">
        <v>117</v>
      </c>
      <c r="EM7" s="682">
        <f>'B5_NHA data 2021'!F7</f>
        <v>0</v>
      </c>
      <c r="EN7" s="681">
        <f>'B5_NHA data 2022'!C7</f>
        <v>665000</v>
      </c>
      <c r="EO7" s="682">
        <f>'B5_NHA data 2022'!B7</f>
        <v>15</v>
      </c>
      <c r="EP7" s="681">
        <f>'B5_NHA data 2022'!E7</f>
        <v>665000</v>
      </c>
      <c r="EQ7" s="682">
        <f>'B5_NHA data 2022'!D7</f>
        <v>15</v>
      </c>
      <c r="ER7" s="681" t="s">
        <v>117</v>
      </c>
      <c r="ES7" s="682">
        <f>'B5_NHA data 2022'!F7</f>
        <v>0</v>
      </c>
      <c r="ET7" s="681">
        <v>480000</v>
      </c>
      <c r="EU7" s="682">
        <v>34</v>
      </c>
      <c r="EV7" s="681">
        <v>480000</v>
      </c>
      <c r="EW7" s="682">
        <v>32</v>
      </c>
      <c r="EX7" s="681">
        <v>500000</v>
      </c>
      <c r="EY7" s="682">
        <v>2</v>
      </c>
      <c r="EZ7" s="681">
        <v>563000</v>
      </c>
      <c r="FA7" s="682">
        <v>25</v>
      </c>
      <c r="FB7" s="681">
        <v>545000</v>
      </c>
      <c r="FC7" s="682">
        <v>19</v>
      </c>
      <c r="FD7" s="681">
        <v>642000</v>
      </c>
      <c r="FE7" s="682">
        <v>6</v>
      </c>
      <c r="FF7" s="681">
        <v>722450</v>
      </c>
      <c r="FG7" s="682">
        <v>22</v>
      </c>
      <c r="FH7" s="681">
        <v>687500</v>
      </c>
      <c r="FI7" s="682">
        <v>19</v>
      </c>
      <c r="FJ7" s="681">
        <v>1110000</v>
      </c>
      <c r="FK7" s="682">
        <v>3</v>
      </c>
      <c r="FL7" s="683">
        <f>(FF7-EZ7)/EZ7</f>
        <v>0.28321492007104798</v>
      </c>
      <c r="FM7" s="684">
        <f>(FH7-FB7)/FB7</f>
        <v>0.26146788990825687</v>
      </c>
      <c r="FN7" s="685">
        <f>(FJ7-FD7)/FD7</f>
        <v>0.7289719626168224</v>
      </c>
      <c r="FO7" s="801">
        <f t="shared" ref="FO7:FO29" si="14">(EZ7-DJ7)/DJ7</f>
        <v>0.62247838616714701</v>
      </c>
      <c r="FP7" s="802">
        <f t="shared" ref="FP7:FP29" si="15">(FB7-DL7)/DL7</f>
        <v>0.57060518731988474</v>
      </c>
      <c r="FQ7" s="803" t="s">
        <v>117</v>
      </c>
    </row>
    <row r="8" spans="1:173" s="692" customFormat="1">
      <c r="A8" s="688" t="s">
        <v>27</v>
      </c>
      <c r="B8" s="689">
        <f>'B5_NHA data 2008'!B7</f>
        <v>305000</v>
      </c>
      <c r="C8" s="690">
        <f>'B5_NHA data 2008'!C7</f>
        <v>114</v>
      </c>
      <c r="D8" s="689">
        <f>'B5_NHA data 2008'!D7</f>
        <v>300000</v>
      </c>
      <c r="E8" s="690">
        <f>'B5_NHA data 2008'!E7</f>
        <v>103</v>
      </c>
      <c r="F8" s="689">
        <f>'B5_NHA data 2008'!F7</f>
        <v>369933</v>
      </c>
      <c r="G8" s="690">
        <f>'B5_NHA data 2008'!G7</f>
        <v>11</v>
      </c>
      <c r="H8" s="691">
        <f>(B8-'B5_NHA data 2007'!B7)/'B5_NHA data 2007'!B7</f>
        <v>8.9285714285714288E-2</v>
      </c>
      <c r="I8" s="691">
        <f>(D8-'B5_NHA data 2007'!D7)/'B5_NHA data 2007'!D7</f>
        <v>0.19047619047619047</v>
      </c>
      <c r="J8" s="691">
        <f>(F8-'B5_NHA data 2007'!F7)/'B5_NHA data 2007'!F7</f>
        <v>0.14176851851851852</v>
      </c>
      <c r="L8" s="689">
        <f>'B5_NHA data 2009'!B7</f>
        <v>235000</v>
      </c>
      <c r="M8" s="690">
        <f>'B5_NHA data 2009'!C7</f>
        <v>160</v>
      </c>
      <c r="N8" s="689">
        <f>'B5_NHA data 2009'!D7</f>
        <v>227533</v>
      </c>
      <c r="O8" s="690">
        <f>'B5_NHA data 2009'!E7</f>
        <v>149</v>
      </c>
      <c r="P8" s="689">
        <f>'B5_NHA data 2009'!F7</f>
        <v>348900</v>
      </c>
      <c r="Q8" s="690">
        <f>'B5_NHA data 2009'!G7</f>
        <v>11</v>
      </c>
      <c r="R8" s="693">
        <f t="shared" ref="R8:R55" si="16">(L8-B8)/B8</f>
        <v>-0.22950819672131148</v>
      </c>
      <c r="S8" s="693">
        <f t="shared" ref="S8:S55" si="17">(N8-D8)/D8</f>
        <v>-0.24155666666666667</v>
      </c>
      <c r="T8" s="693">
        <f t="shared" ref="T8:T55" si="18">(P8-F8)/F8</f>
        <v>-5.6856241535629425E-2</v>
      </c>
      <c r="V8" s="689">
        <f>'B5_NHA data 2010'!B7</f>
        <v>262500</v>
      </c>
      <c r="W8" s="690">
        <f>'B5_NHA data 2010'!C7</f>
        <v>142</v>
      </c>
      <c r="X8" s="689">
        <f>'B5_NHA data 2010'!D7</f>
        <v>247000</v>
      </c>
      <c r="Y8" s="690">
        <f>'B5_NHA data 2010'!E7</f>
        <v>125</v>
      </c>
      <c r="Z8" s="689">
        <f>'B5_NHA data 2010'!F7</f>
        <v>305000</v>
      </c>
      <c r="AA8" s="690">
        <f>'B5_NHA data 2010'!G7</f>
        <v>17</v>
      </c>
      <c r="AB8" s="693">
        <f t="shared" ref="AB8:AB55" si="19">(V8-L8)/L8</f>
        <v>0.11702127659574468</v>
      </c>
      <c r="AC8" s="693">
        <f t="shared" ref="AC8:AC55" si="20">(X8-N8)/N8</f>
        <v>8.5556820329358824E-2</v>
      </c>
      <c r="AD8" s="693">
        <f t="shared" ref="AD8:AD55" si="21">(Z8-P8)/P8</f>
        <v>-0.12582401834336487</v>
      </c>
      <c r="AF8" s="689">
        <f>'B5_NHA data 2011'!B7</f>
        <v>262000</v>
      </c>
      <c r="AG8" s="690">
        <f>'B5_NHA data 2011'!C7</f>
        <v>135</v>
      </c>
      <c r="AH8" s="689">
        <f>'B5_NHA data 2011'!D7</f>
        <v>260000</v>
      </c>
      <c r="AI8" s="690">
        <f>'B5_NHA data 2011'!E7</f>
        <v>121</v>
      </c>
      <c r="AJ8" s="689">
        <f>'B5_NHA data 2011'!F7</f>
        <v>275000</v>
      </c>
      <c r="AK8" s="690">
        <f>'B5_NHA data 2011'!G7</f>
        <v>14</v>
      </c>
      <c r="AL8" s="693">
        <f t="shared" ref="AL8:AL51" si="22">(AF8-V8)/V8</f>
        <v>-1.9047619047619048E-3</v>
      </c>
      <c r="AM8" s="693">
        <f t="shared" ref="AM8:AM51" si="23">(AH8-X8)/X8</f>
        <v>5.2631578947368418E-2</v>
      </c>
      <c r="AN8" s="693">
        <f t="shared" ref="AN8:AN51" si="24">(AJ8-Z8)/Z8</f>
        <v>-9.8360655737704916E-2</v>
      </c>
      <c r="AP8" s="694">
        <f>'B5_NHA data 2012'!B7</f>
        <v>252000</v>
      </c>
      <c r="AQ8" s="695">
        <f>'B5_NHA data 2012'!C7</f>
        <v>191</v>
      </c>
      <c r="AR8" s="694">
        <f>'B5_NHA data 2012'!D7</f>
        <v>242000</v>
      </c>
      <c r="AS8" s="695">
        <f>'B5_NHA data 2012'!E7</f>
        <v>152</v>
      </c>
      <c r="AT8" s="694">
        <f>'B5_NHA data 2012'!F7</f>
        <v>286650</v>
      </c>
      <c r="AU8" s="695">
        <f>'B5_NHA data 2012'!G7</f>
        <v>39</v>
      </c>
      <c r="AV8" s="694">
        <f>'B5_NHA data 2013'!B7</f>
        <v>265000</v>
      </c>
      <c r="AW8" s="695">
        <f>'B5_NHA data 2013'!C7</f>
        <v>189</v>
      </c>
      <c r="AX8" s="694">
        <f>'B5_NHA data 2013'!D7</f>
        <v>255900</v>
      </c>
      <c r="AY8" s="695">
        <f>'B5_NHA data 2013'!E7</f>
        <v>170</v>
      </c>
      <c r="AZ8" s="694">
        <f>'B5_NHA data 2013'!F7</f>
        <v>335000</v>
      </c>
      <c r="BA8" s="695">
        <f>'B5_NHA data 2013'!G7</f>
        <v>19</v>
      </c>
      <c r="BB8" s="696">
        <f t="shared" ref="BB8:BB55" si="25">(AV8-AP8)/AP8</f>
        <v>5.1587301587301584E-2</v>
      </c>
      <c r="BC8" s="697">
        <f t="shared" ref="BC8:BC55" si="26">(AX8-AR8)/AR8</f>
        <v>5.743801652892562E-2</v>
      </c>
      <c r="BD8" s="698">
        <f t="shared" ref="BD8:BD55" si="27">(AZ8-AT8)/AT8</f>
        <v>0.16867259724402581</v>
      </c>
      <c r="BE8" s="694">
        <f>'B5_NHA data 2014'!B7</f>
        <v>253000</v>
      </c>
      <c r="BF8" s="699">
        <f>'B5_NHA data 2014'!C7</f>
        <v>171</v>
      </c>
      <c r="BG8" s="694">
        <f>'B5_NHA data 2014'!D7</f>
        <v>245000</v>
      </c>
      <c r="BH8" s="699">
        <f>'B5_NHA data 2014'!E7</f>
        <v>157</v>
      </c>
      <c r="BI8" s="694">
        <f>'B5_NHA data 2014'!F7</f>
        <v>344533</v>
      </c>
      <c r="BJ8" s="699">
        <f>'B5_NHA data 2014'!G7</f>
        <v>14</v>
      </c>
      <c r="BK8" s="700">
        <f t="shared" si="0"/>
        <v>-4.5283018867924525E-2</v>
      </c>
      <c r="BL8" s="701">
        <f t="shared" si="1"/>
        <v>-4.259476357952325E-2</v>
      </c>
      <c r="BM8" s="693">
        <f>(BI8-AZ8)/AZ8</f>
        <v>2.8456716417910449E-2</v>
      </c>
      <c r="BN8" s="694">
        <f>'B5_NHA data 2015'!B7</f>
        <v>290000</v>
      </c>
      <c r="BO8" s="699">
        <f>'B5_NHA data 2015'!C7</f>
        <v>278</v>
      </c>
      <c r="BP8" s="694">
        <f>'B5_NHA data 2015'!D7</f>
        <v>275000</v>
      </c>
      <c r="BQ8" s="699">
        <f>'B5_NHA data 2015'!E7</f>
        <v>251</v>
      </c>
      <c r="BR8" s="694">
        <f>'B5_NHA data 2015'!F7</f>
        <v>354933</v>
      </c>
      <c r="BS8" s="699">
        <f>'B5_NHA data 2015'!G7</f>
        <v>27</v>
      </c>
      <c r="BT8" s="700">
        <f t="shared" si="2"/>
        <v>0.14624505928853754</v>
      </c>
      <c r="BU8" s="701">
        <f t="shared" si="3"/>
        <v>0.12244897959183673</v>
      </c>
      <c r="BV8" s="693">
        <f t="shared" ref="BV8:BV38" si="28">(BR8-BI8)/BI8</f>
        <v>3.0185787718447869E-2</v>
      </c>
      <c r="BW8" s="700">
        <f t="shared" si="4"/>
        <v>0.10476190476190476</v>
      </c>
      <c r="BX8" s="701">
        <f t="shared" si="5"/>
        <v>0.11336032388663968</v>
      </c>
      <c r="BY8" s="693">
        <f>(BR8-Z8)/Z8</f>
        <v>0.16371475409836064</v>
      </c>
      <c r="BZ8" s="694">
        <f>'B5_NHA data 2016'!B8</f>
        <v>309000</v>
      </c>
      <c r="CA8" s="699">
        <f>'B5_NHA data 2016'!C8</f>
        <v>303</v>
      </c>
      <c r="CB8" s="694">
        <f>'B5_NHA data 2016'!D8</f>
        <v>290000</v>
      </c>
      <c r="CC8" s="699">
        <f>'B5_NHA data 2016'!E8</f>
        <v>269</v>
      </c>
      <c r="CD8" s="694">
        <f>'B5_NHA data 2016'!F8</f>
        <v>365466</v>
      </c>
      <c r="CE8" s="699">
        <f>'B5_NHA data 2016'!G8</f>
        <v>34</v>
      </c>
      <c r="CF8" s="700">
        <f t="shared" ref="CF8:CF55" si="29">(BZ8-BN8)/BN8</f>
        <v>6.5517241379310351E-2</v>
      </c>
      <c r="CG8" s="701">
        <f t="shared" ref="CG8:CG55" si="30">(CB8-BP8)/BP8</f>
        <v>5.4545454545454543E-2</v>
      </c>
      <c r="CH8" s="693">
        <f t="shared" ref="CH8:CH55" si="31">(CD8-BR8)/BR8</f>
        <v>2.9676023362155673E-2</v>
      </c>
      <c r="CI8" s="700">
        <f t="shared" si="6"/>
        <v>0.17938931297709923</v>
      </c>
      <c r="CJ8" s="701">
        <f t="shared" si="7"/>
        <v>0.11538461538461539</v>
      </c>
      <c r="CK8" s="693">
        <f>(CD8-AJ8)/AJ8</f>
        <v>0.32896727272727272</v>
      </c>
      <c r="CL8" s="694">
        <f>'B5_NHA data 2017'!B8</f>
        <v>320000</v>
      </c>
      <c r="CM8" s="699">
        <f>'B5_NHA data 2017'!C8</f>
        <v>291</v>
      </c>
      <c r="CN8" s="694">
        <f>'B5_NHA data 2017'!D8</f>
        <v>300000</v>
      </c>
      <c r="CO8" s="699">
        <f>'B5_NHA data 2017'!E8</f>
        <v>251</v>
      </c>
      <c r="CP8" s="694">
        <f>'B5_NHA data 2017'!F8</f>
        <v>370000</v>
      </c>
      <c r="CQ8" s="699">
        <f>'B5_NHA data 2017'!G8</f>
        <v>40</v>
      </c>
      <c r="CR8" s="700">
        <f t="shared" ref="CR8:CR55" si="32">(CL8-BZ8)/BZ8</f>
        <v>3.5598705501618123E-2</v>
      </c>
      <c r="CS8" s="701">
        <f t="shared" ref="CS8:CS55" si="33">(CN8-CB8)/CB8</f>
        <v>3.4482758620689655E-2</v>
      </c>
      <c r="CT8" s="693">
        <f t="shared" ref="CT8:CT55" si="34">(CP8-CD8)/CD8</f>
        <v>1.240607881444512E-2</v>
      </c>
      <c r="CU8" s="700">
        <f t="shared" si="9"/>
        <v>0.26984126984126983</v>
      </c>
      <c r="CV8" s="701">
        <f t="shared" si="10"/>
        <v>0.23966942148760331</v>
      </c>
      <c r="CW8" s="693">
        <f>(CP8-AT8)/AT8</f>
        <v>0.29077271934414789</v>
      </c>
      <c r="CX8" s="694">
        <f>'B5_NHA data 2018'!B8</f>
        <v>339000</v>
      </c>
      <c r="CY8" s="699">
        <f>'B5_NHA data 2018'!C8</f>
        <v>252</v>
      </c>
      <c r="CZ8" s="694">
        <f>'B5_NHA data 2018'!D8</f>
        <v>325000</v>
      </c>
      <c r="DA8" s="699">
        <f>'B5_NHA data 2018'!E8</f>
        <v>235</v>
      </c>
      <c r="DB8" s="694">
        <f>'B5_NHA data 2018'!F8</f>
        <v>422000</v>
      </c>
      <c r="DC8" s="699">
        <f>'B5_NHA data 2018'!G8</f>
        <v>17</v>
      </c>
      <c r="DD8" s="700">
        <f t="shared" ref="DD8:DD55" si="35">(CX8-CL8)/CL8</f>
        <v>5.9374999999999997E-2</v>
      </c>
      <c r="DE8" s="701">
        <f t="shared" ref="DE8:DE55" si="36">(CZ8-CN8)/CN8</f>
        <v>8.3333333333333329E-2</v>
      </c>
      <c r="DF8" s="693">
        <f t="shared" si="11"/>
        <v>0.14054054054054055</v>
      </c>
      <c r="DG8" s="700">
        <f t="shared" si="12"/>
        <v>0.27924528301886792</v>
      </c>
      <c r="DH8" s="701">
        <f t="shared" si="13"/>
        <v>0.27002735443532627</v>
      </c>
      <c r="DI8" s="693">
        <f>(DB8-AZ8)/AZ8</f>
        <v>0.25970149253731345</v>
      </c>
      <c r="DJ8" s="694">
        <f>'B5_NHA data 2019'!B8</f>
        <v>361500</v>
      </c>
      <c r="DK8" s="699">
        <f>'B5_NHA data 2019'!C8</f>
        <v>262</v>
      </c>
      <c r="DL8" s="694">
        <f>'B5_NHA data 2019'!D8</f>
        <v>361500</v>
      </c>
      <c r="DM8" s="699">
        <f>'B5_NHA data 2019'!E8</f>
        <v>262</v>
      </c>
      <c r="DN8" s="694" t="s">
        <v>117</v>
      </c>
      <c r="DO8" s="699" t="s">
        <v>117</v>
      </c>
      <c r="DP8" s="700">
        <f t="shared" ref="DP8:DP55" si="37">(DJ8-CX8)/CX8</f>
        <v>6.637168141592921E-2</v>
      </c>
      <c r="DQ8" s="701">
        <f t="shared" ref="DQ8:DQ55" si="38">(DL8-CZ8)/CZ8</f>
        <v>0.1123076923076923</v>
      </c>
      <c r="DR8" s="693" t="s">
        <v>117</v>
      </c>
      <c r="DS8" s="700">
        <f t="shared" ref="DS8:DS55" si="39">(DJ8-BE8)/BE8</f>
        <v>0.42885375494071148</v>
      </c>
      <c r="DT8" s="701">
        <f t="shared" ref="DT8:DT55" si="40">(DL8-BG8)/BG8</f>
        <v>0.47551020408163264</v>
      </c>
      <c r="DU8" s="693" t="s">
        <v>117</v>
      </c>
      <c r="DV8" s="694">
        <f>'B5_NHA data 2020'!C8</f>
        <v>389466</v>
      </c>
      <c r="DW8" s="699">
        <f>'B5_NHA data 2020'!B8</f>
        <v>276</v>
      </c>
      <c r="DX8" s="694">
        <f>'B5_NHA data 2020'!E8</f>
        <v>390000</v>
      </c>
      <c r="DY8" s="699">
        <f>'B5_NHA data 2020'!D8</f>
        <v>260</v>
      </c>
      <c r="DZ8" s="694">
        <f>'B5_NHA data 2020'!G8</f>
        <v>352000</v>
      </c>
      <c r="EA8" s="699">
        <f>'B5_NHA data 2020'!F8</f>
        <v>16</v>
      </c>
      <c r="EB8" s="700">
        <f t="shared" ref="EB8:EB55" si="41">(DV8-DJ8)/DJ8</f>
        <v>7.7360995850622408E-2</v>
      </c>
      <c r="EC8" s="701">
        <f t="shared" ref="EC8:EC55" si="42">(DX8-DL8)/DL8</f>
        <v>7.8838174273858919E-2</v>
      </c>
      <c r="ED8" s="693" t="s">
        <v>117</v>
      </c>
      <c r="EE8" s="700">
        <f t="shared" ref="EE8:EE55" si="43">(DV8-BN8)/BN8</f>
        <v>0.34298620689655174</v>
      </c>
      <c r="EF8" s="701">
        <f t="shared" ref="EF8:EF55" si="44">(DX8-BP8)/BP8</f>
        <v>0.41818181818181815</v>
      </c>
      <c r="EG8" s="693">
        <f t="shared" ref="EG8:EG55" si="45">(DZ8-BR8)/BR8</f>
        <v>-8.2635314270580653E-3</v>
      </c>
      <c r="EH8" s="694">
        <f>'B5_NHA data 2021'!C8</f>
        <v>422533</v>
      </c>
      <c r="EI8" s="699">
        <f>'B5_NHA data 2021'!B8</f>
        <v>284</v>
      </c>
      <c r="EJ8" s="694">
        <f>'B5_NHA data 2021'!E8</f>
        <v>409400</v>
      </c>
      <c r="EK8" s="699">
        <f>'B5_NHA data 2021'!D8</f>
        <v>258</v>
      </c>
      <c r="EL8" s="694">
        <f>'B5_NHA data 2021'!G8</f>
        <v>458333</v>
      </c>
      <c r="EM8" s="699">
        <f>'B5_NHA data 2021'!F8</f>
        <v>29</v>
      </c>
      <c r="EN8" s="694">
        <f>'B5_NHA data 2022'!C8</f>
        <v>499966</v>
      </c>
      <c r="EO8" s="699">
        <f>'B5_NHA data 2022'!B8</f>
        <v>258</v>
      </c>
      <c r="EP8" s="694">
        <f>'B5_NHA data 2022'!E8</f>
        <v>499000</v>
      </c>
      <c r="EQ8" s="699">
        <f>'B5_NHA data 2022'!D8</f>
        <v>253</v>
      </c>
      <c r="ER8" s="694">
        <f>'B5_NHA data 2022'!G8</f>
        <v>549933</v>
      </c>
      <c r="ES8" s="699">
        <f>'B5_NHA data 2022'!F8</f>
        <v>5</v>
      </c>
      <c r="ET8" s="694">
        <v>507266</v>
      </c>
      <c r="EU8" s="699">
        <v>302</v>
      </c>
      <c r="EV8" s="694">
        <v>499000</v>
      </c>
      <c r="EW8" s="699">
        <v>267</v>
      </c>
      <c r="EX8" s="694">
        <v>619933</v>
      </c>
      <c r="EY8" s="699">
        <v>35</v>
      </c>
      <c r="EZ8" s="694">
        <v>522500</v>
      </c>
      <c r="FA8" s="699">
        <v>168</v>
      </c>
      <c r="FB8" s="694">
        <v>519500</v>
      </c>
      <c r="FC8" s="699">
        <v>140</v>
      </c>
      <c r="FD8" s="694">
        <v>537500</v>
      </c>
      <c r="FE8" s="699">
        <v>28</v>
      </c>
      <c r="FF8" s="694">
        <v>545000</v>
      </c>
      <c r="FG8" s="699">
        <v>191</v>
      </c>
      <c r="FH8" s="694">
        <v>540000</v>
      </c>
      <c r="FI8" s="699">
        <v>165</v>
      </c>
      <c r="FJ8" s="694">
        <v>1304785</v>
      </c>
      <c r="FK8" s="699">
        <v>26</v>
      </c>
      <c r="FL8" s="700">
        <f t="shared" ref="FL8:FL55" si="46">(FF8-EZ8)/EZ8</f>
        <v>4.3062200956937802E-2</v>
      </c>
      <c r="FM8" s="701">
        <f t="shared" ref="FM8:FM55" si="47">(FH8-FB8)/FB8</f>
        <v>3.9461020211742061E-2</v>
      </c>
      <c r="FN8" s="693">
        <f t="shared" ref="FN8:FN55" si="48">(FJ8-FD8)/FD8</f>
        <v>1.4275069767441861</v>
      </c>
      <c r="FO8" s="804">
        <f t="shared" si="14"/>
        <v>0.44536652835408025</v>
      </c>
      <c r="FP8" s="805">
        <f t="shared" si="15"/>
        <v>0.43706777316735823</v>
      </c>
      <c r="FQ8" s="806" t="s">
        <v>117</v>
      </c>
    </row>
    <row r="9" spans="1:173" s="692" customFormat="1">
      <c r="A9" s="688" t="s">
        <v>29</v>
      </c>
      <c r="B9" s="689">
        <f>'B5_NHA data 2008'!B8</f>
        <v>440000</v>
      </c>
      <c r="C9" s="690">
        <f>'B5_NHA data 2008'!C8</f>
        <v>38</v>
      </c>
      <c r="D9" s="689">
        <f>'B5_NHA data 2008'!D8</f>
        <v>400067</v>
      </c>
      <c r="E9" s="690">
        <f>'B5_NHA data 2008'!E8</f>
        <v>21</v>
      </c>
      <c r="F9" s="689">
        <f>'B5_NHA data 2008'!F8</f>
        <v>502000</v>
      </c>
      <c r="G9" s="690">
        <f>'B5_NHA data 2008'!G8</f>
        <v>17</v>
      </c>
      <c r="H9" s="691">
        <f>(B9-'B5_NHA data 2007'!B8)/'B5_NHA data 2007'!B8</f>
        <v>0.31343283582089554</v>
      </c>
      <c r="I9" s="691">
        <f>(D9-'B5_NHA data 2007'!D8)/'B5_NHA data 2007'!D8</f>
        <v>0.31169508196721313</v>
      </c>
      <c r="J9" s="691">
        <f>(F9-'B5_NHA data 2007'!F8)/'B5_NHA data 2007'!F8</f>
        <v>4.605126067930819E-2</v>
      </c>
      <c r="L9" s="689">
        <f>'B5_NHA data 2009'!B8</f>
        <v>382500</v>
      </c>
      <c r="M9" s="690">
        <f>'B5_NHA data 2009'!C8</f>
        <v>41</v>
      </c>
      <c r="N9" s="689">
        <f>'B5_NHA data 2009'!D8</f>
        <v>310000</v>
      </c>
      <c r="O9" s="690">
        <f>'B5_NHA data 2009'!E8</f>
        <v>26</v>
      </c>
      <c r="P9" s="689">
        <f>'B5_NHA data 2009'!F8</f>
        <v>399350</v>
      </c>
      <c r="Q9" s="690">
        <f>'B5_NHA data 2009'!G8</f>
        <v>15</v>
      </c>
      <c r="R9" s="693">
        <f t="shared" si="16"/>
        <v>-0.13068181818181818</v>
      </c>
      <c r="S9" s="693">
        <f t="shared" si="17"/>
        <v>-0.22512979076004769</v>
      </c>
      <c r="T9" s="693">
        <f t="shared" si="18"/>
        <v>-0.20448207171314742</v>
      </c>
      <c r="V9" s="689">
        <f>'B5_NHA data 2010'!B8</f>
        <v>375000</v>
      </c>
      <c r="W9" s="690">
        <f>'B5_NHA data 2010'!C8</f>
        <v>35</v>
      </c>
      <c r="X9" s="689">
        <f>'B5_NHA data 2010'!D8</f>
        <v>375000</v>
      </c>
      <c r="Y9" s="690">
        <f>'B5_NHA data 2010'!E8</f>
        <v>25</v>
      </c>
      <c r="Z9" s="689">
        <f>'B5_NHA data 2010'!F8</f>
        <v>365750</v>
      </c>
      <c r="AA9" s="690">
        <f>'B5_NHA data 2010'!G8</f>
        <v>10</v>
      </c>
      <c r="AB9" s="693">
        <f t="shared" si="19"/>
        <v>-1.9607843137254902E-2</v>
      </c>
      <c r="AC9" s="693">
        <f t="shared" si="20"/>
        <v>0.20967741935483872</v>
      </c>
      <c r="AD9" s="693">
        <f t="shared" si="21"/>
        <v>-8.4136722173531991E-2</v>
      </c>
      <c r="AF9" s="689">
        <f>'B5_NHA data 2011'!B8</f>
        <v>360000</v>
      </c>
      <c r="AG9" s="690">
        <f>'B5_NHA data 2011'!C8</f>
        <v>43</v>
      </c>
      <c r="AH9" s="689">
        <f>'B5_NHA data 2011'!D8</f>
        <v>360000</v>
      </c>
      <c r="AI9" s="690">
        <f>'B5_NHA data 2011'!E8</f>
        <v>34</v>
      </c>
      <c r="AJ9" s="689">
        <f>'B5_NHA data 2011'!F8</f>
        <v>342500</v>
      </c>
      <c r="AK9" s="690">
        <f>'B5_NHA data 2011'!G8</f>
        <v>9</v>
      </c>
      <c r="AL9" s="693">
        <f t="shared" si="22"/>
        <v>-0.04</v>
      </c>
      <c r="AM9" s="693">
        <f t="shared" si="23"/>
        <v>-0.04</v>
      </c>
      <c r="AN9" s="693">
        <f t="shared" si="24"/>
        <v>-6.3568010936431996E-2</v>
      </c>
      <c r="AP9" s="694">
        <f>'B5_NHA data 2012'!B8</f>
        <v>360000</v>
      </c>
      <c r="AQ9" s="695">
        <f>'B5_NHA data 2012'!C8</f>
        <v>48</v>
      </c>
      <c r="AR9" s="694">
        <f>'B5_NHA data 2012'!D8</f>
        <v>349000</v>
      </c>
      <c r="AS9" s="695">
        <f>'B5_NHA data 2012'!E8</f>
        <v>32</v>
      </c>
      <c r="AT9" s="694">
        <f>'B5_NHA data 2012'!F8</f>
        <v>407000</v>
      </c>
      <c r="AU9" s="695">
        <f>'B5_NHA data 2012'!G8</f>
        <v>16</v>
      </c>
      <c r="AV9" s="694">
        <f>'B5_NHA data 2013'!B8</f>
        <v>375000</v>
      </c>
      <c r="AW9" s="695">
        <f>'B5_NHA data 2013'!C8</f>
        <v>61</v>
      </c>
      <c r="AX9" s="694">
        <f>'B5_NHA data 2013'!D8</f>
        <v>368000</v>
      </c>
      <c r="AY9" s="695">
        <f>'B5_NHA data 2013'!E8</f>
        <v>44</v>
      </c>
      <c r="AZ9" s="694">
        <f>'B5_NHA data 2013'!F8</f>
        <v>396400</v>
      </c>
      <c r="BA9" s="695">
        <f>'B5_NHA data 2013'!G8</f>
        <v>17</v>
      </c>
      <c r="BB9" s="696">
        <f t="shared" si="25"/>
        <v>4.1666666666666664E-2</v>
      </c>
      <c r="BC9" s="697">
        <f t="shared" si="26"/>
        <v>5.4441260744985676E-2</v>
      </c>
      <c r="BD9" s="698">
        <f t="shared" si="27"/>
        <v>-2.6044226044226043E-2</v>
      </c>
      <c r="BE9" s="694">
        <f>'B5_NHA data 2014'!B8</f>
        <v>386000</v>
      </c>
      <c r="BF9" s="699">
        <f>'B5_NHA data 2014'!C8</f>
        <v>44</v>
      </c>
      <c r="BG9" s="694">
        <f>'B5_NHA data 2014'!D8</f>
        <v>350000</v>
      </c>
      <c r="BH9" s="699">
        <f>'B5_NHA data 2014'!E8</f>
        <v>32</v>
      </c>
      <c r="BI9" s="694">
        <f>'B5_NHA data 2014'!F8</f>
        <v>423500</v>
      </c>
      <c r="BJ9" s="699">
        <f>'B5_NHA data 2014'!G8</f>
        <v>12</v>
      </c>
      <c r="BK9" s="700">
        <f t="shared" si="0"/>
        <v>2.9333333333333333E-2</v>
      </c>
      <c r="BL9" s="701">
        <f t="shared" si="1"/>
        <v>-4.8913043478260872E-2</v>
      </c>
      <c r="BM9" s="693">
        <f>(BI9-AZ9)/AZ9</f>
        <v>6.8365287588294646E-2</v>
      </c>
      <c r="BN9" s="694">
        <f>'B5_NHA data 2015'!B8</f>
        <v>343333</v>
      </c>
      <c r="BO9" s="699">
        <f>'B5_NHA data 2015'!C8</f>
        <v>71</v>
      </c>
      <c r="BP9" s="694">
        <f>'B5_NHA data 2015'!D8</f>
        <v>334500</v>
      </c>
      <c r="BQ9" s="699">
        <f>'B5_NHA data 2015'!E8</f>
        <v>68</v>
      </c>
      <c r="BR9" s="694">
        <f>'B5_NHA data 2015'!F8</f>
        <v>529933</v>
      </c>
      <c r="BS9" s="699">
        <f>'B5_NHA data 2015'!G8</f>
        <v>3</v>
      </c>
      <c r="BT9" s="700">
        <f t="shared" si="2"/>
        <v>-0.11053626943005182</v>
      </c>
      <c r="BU9" s="701">
        <f t="shared" si="3"/>
        <v>-4.4285714285714282E-2</v>
      </c>
      <c r="BV9" s="693">
        <f t="shared" si="28"/>
        <v>0.25131759149940969</v>
      </c>
      <c r="BW9" s="700">
        <f t="shared" si="4"/>
        <v>-8.4445333333333331E-2</v>
      </c>
      <c r="BX9" s="701">
        <f t="shared" si="5"/>
        <v>-0.108</v>
      </c>
      <c r="BY9" s="693">
        <f>(BR9-Z9)/Z9</f>
        <v>0.44889405331510596</v>
      </c>
      <c r="BZ9" s="694">
        <f>'B5_NHA data 2016'!B9</f>
        <v>365000</v>
      </c>
      <c r="CA9" s="699">
        <f>'B5_NHA data 2016'!C9</f>
        <v>71</v>
      </c>
      <c r="CB9" s="694">
        <f>'B5_NHA data 2016'!D9</f>
        <v>338500</v>
      </c>
      <c r="CC9" s="699">
        <f>'B5_NHA data 2016'!E9</f>
        <v>62</v>
      </c>
      <c r="CD9" s="694">
        <f>'B5_NHA data 2016'!F9</f>
        <v>475000</v>
      </c>
      <c r="CE9" s="699">
        <f>'B5_NHA data 2016'!G9</f>
        <v>9</v>
      </c>
      <c r="CF9" s="700">
        <f t="shared" si="29"/>
        <v>6.3107828260027435E-2</v>
      </c>
      <c r="CG9" s="701">
        <f t="shared" si="30"/>
        <v>1.195814648729447E-2</v>
      </c>
      <c r="CH9" s="693">
        <f t="shared" si="31"/>
        <v>-0.10366027403464212</v>
      </c>
      <c r="CI9" s="700">
        <f t="shared" si="6"/>
        <v>1.3888888888888888E-2</v>
      </c>
      <c r="CJ9" s="701">
        <f t="shared" si="7"/>
        <v>-5.9722222222222225E-2</v>
      </c>
      <c r="CK9" s="693">
        <f>(CD9-AJ9)/AJ9</f>
        <v>0.38686131386861317</v>
      </c>
      <c r="CL9" s="694">
        <f>'B5_NHA data 2017'!B9</f>
        <v>472500</v>
      </c>
      <c r="CM9" s="699">
        <f>'B5_NHA data 2017'!C9</f>
        <v>56</v>
      </c>
      <c r="CN9" s="694">
        <f>'B5_NHA data 2017'!D9</f>
        <v>392500</v>
      </c>
      <c r="CO9" s="699">
        <f>'B5_NHA data 2017'!E9</f>
        <v>46</v>
      </c>
      <c r="CP9" s="694">
        <f>'B5_NHA data 2017'!F9</f>
        <v>579133</v>
      </c>
      <c r="CQ9" s="699">
        <f>'B5_NHA data 2017'!G9</f>
        <v>10</v>
      </c>
      <c r="CR9" s="700">
        <f t="shared" si="32"/>
        <v>0.29452054794520549</v>
      </c>
      <c r="CS9" s="701">
        <f t="shared" si="33"/>
        <v>0.15952732644017725</v>
      </c>
      <c r="CT9" s="693">
        <f t="shared" si="34"/>
        <v>0.21922736842105264</v>
      </c>
      <c r="CU9" s="700">
        <f t="shared" si="9"/>
        <v>0.3125</v>
      </c>
      <c r="CV9" s="701">
        <f t="shared" si="10"/>
        <v>0.12464183381088825</v>
      </c>
      <c r="CW9" s="693">
        <f>(CP9-AT9)/AT9</f>
        <v>0.42293120393120393</v>
      </c>
      <c r="CX9" s="694">
        <f>'B5_NHA data 2018'!B9</f>
        <v>475000</v>
      </c>
      <c r="CY9" s="699">
        <f>'B5_NHA data 2018'!C9</f>
        <v>81</v>
      </c>
      <c r="CZ9" s="694">
        <f>'B5_NHA data 2018'!D9</f>
        <v>400000</v>
      </c>
      <c r="DA9" s="699">
        <f>'B5_NHA data 2018'!E9</f>
        <v>69</v>
      </c>
      <c r="DB9" s="694">
        <f>'B5_NHA data 2018'!F9</f>
        <v>591766</v>
      </c>
      <c r="DC9" s="699">
        <f>'B5_NHA data 2018'!G9</f>
        <v>12</v>
      </c>
      <c r="DD9" s="700">
        <f t="shared" si="35"/>
        <v>5.2910052910052907E-3</v>
      </c>
      <c r="DE9" s="701">
        <f t="shared" si="36"/>
        <v>1.9108280254777069E-2</v>
      </c>
      <c r="DF9" s="693">
        <f t="shared" si="11"/>
        <v>2.1813642116750385E-2</v>
      </c>
      <c r="DG9" s="700">
        <f t="shared" si="12"/>
        <v>0.26666666666666666</v>
      </c>
      <c r="DH9" s="701">
        <f t="shared" si="13"/>
        <v>8.6956521739130432E-2</v>
      </c>
      <c r="DI9" s="693">
        <f>(DB9-AZ9)/AZ9</f>
        <v>0.49285065590312815</v>
      </c>
      <c r="DJ9" s="694">
        <f>'B5_NHA data 2019'!B9</f>
        <v>405000</v>
      </c>
      <c r="DK9" s="699">
        <f>'B5_NHA data 2019'!C9</f>
        <v>63</v>
      </c>
      <c r="DL9" s="694">
        <f>'B5_NHA data 2019'!D9</f>
        <v>405000</v>
      </c>
      <c r="DM9" s="699">
        <f>'B5_NHA data 2019'!E9</f>
        <v>63</v>
      </c>
      <c r="DN9" s="694" t="s">
        <v>117</v>
      </c>
      <c r="DO9" s="699" t="s">
        <v>117</v>
      </c>
      <c r="DP9" s="700">
        <f t="shared" si="37"/>
        <v>-0.14736842105263157</v>
      </c>
      <c r="DQ9" s="701">
        <f t="shared" si="38"/>
        <v>1.2500000000000001E-2</v>
      </c>
      <c r="DR9" s="693" t="s">
        <v>117</v>
      </c>
      <c r="DS9" s="700">
        <f t="shared" si="39"/>
        <v>4.9222797927461141E-2</v>
      </c>
      <c r="DT9" s="701">
        <f t="shared" si="40"/>
        <v>0.15714285714285714</v>
      </c>
      <c r="DU9" s="693" t="s">
        <v>117</v>
      </c>
      <c r="DV9" s="694">
        <f>'B5_NHA data 2020'!C9</f>
        <v>547500</v>
      </c>
      <c r="DW9" s="699">
        <f>'B5_NHA data 2020'!B9</f>
        <v>50</v>
      </c>
      <c r="DX9" s="694">
        <f>'B5_NHA data 2020'!E9</f>
        <v>525000</v>
      </c>
      <c r="DY9" s="699">
        <f>'B5_NHA data 2020'!D9</f>
        <v>49</v>
      </c>
      <c r="DZ9" s="694">
        <f>'B5_NHA data 2020'!G9</f>
        <v>718600</v>
      </c>
      <c r="EA9" s="699">
        <f>'B5_NHA data 2020'!F9</f>
        <v>1</v>
      </c>
      <c r="EB9" s="700">
        <f t="shared" si="41"/>
        <v>0.35185185185185186</v>
      </c>
      <c r="EC9" s="701">
        <f t="shared" si="42"/>
        <v>0.29629629629629628</v>
      </c>
      <c r="ED9" s="693" t="s">
        <v>117</v>
      </c>
      <c r="EE9" s="700">
        <f t="shared" si="43"/>
        <v>0.5946617423900411</v>
      </c>
      <c r="EF9" s="701">
        <f t="shared" si="44"/>
        <v>0.56950672645739908</v>
      </c>
      <c r="EG9" s="693">
        <f t="shared" si="45"/>
        <v>0.35602047806043408</v>
      </c>
      <c r="EH9" s="694">
        <f>'B5_NHA data 2021'!C9</f>
        <v>495000</v>
      </c>
      <c r="EI9" s="699">
        <f>'B5_NHA data 2021'!B9</f>
        <v>66</v>
      </c>
      <c r="EJ9" s="694">
        <f>'B5_NHA data 2021'!E9</f>
        <v>490000</v>
      </c>
      <c r="EK9" s="699">
        <f>'B5_NHA data 2021'!D9</f>
        <v>64</v>
      </c>
      <c r="EL9" s="694">
        <f>'B5_NHA data 2021'!G9</f>
        <v>644933</v>
      </c>
      <c r="EM9" s="699">
        <f>'B5_NHA data 2021'!F9</f>
        <v>2</v>
      </c>
      <c r="EN9" s="694">
        <f>'B5_NHA data 2022'!C9</f>
        <v>700000</v>
      </c>
      <c r="EO9" s="699">
        <f>'B5_NHA data 2022'!B9</f>
        <v>62</v>
      </c>
      <c r="EP9" s="694">
        <f>'B5_NHA data 2022'!E9</f>
        <v>700000</v>
      </c>
      <c r="EQ9" s="699">
        <f>'B5_NHA data 2022'!D9</f>
        <v>61</v>
      </c>
      <c r="ER9" s="694">
        <f>'B5_NHA data 2022'!G9</f>
        <v>550000</v>
      </c>
      <c r="ES9" s="699">
        <f>'B5_NHA data 2022'!F9</f>
        <v>1</v>
      </c>
      <c r="ET9" s="694">
        <v>794166</v>
      </c>
      <c r="EU9" s="699">
        <v>54</v>
      </c>
      <c r="EV9" s="694">
        <v>855000</v>
      </c>
      <c r="EW9" s="699">
        <v>49</v>
      </c>
      <c r="EX9" s="694">
        <v>694533</v>
      </c>
      <c r="EY9" s="699">
        <v>5</v>
      </c>
      <c r="EZ9" s="694">
        <v>727500</v>
      </c>
      <c r="FA9" s="699">
        <v>38</v>
      </c>
      <c r="FB9" s="694">
        <v>725000</v>
      </c>
      <c r="FC9" s="699">
        <v>35</v>
      </c>
      <c r="FD9" s="694">
        <v>821000</v>
      </c>
      <c r="FE9" s="699">
        <v>3</v>
      </c>
      <c r="FF9" s="694">
        <v>840000</v>
      </c>
      <c r="FG9" s="699">
        <v>33</v>
      </c>
      <c r="FH9" s="694">
        <v>780000</v>
      </c>
      <c r="FI9" s="699">
        <v>27</v>
      </c>
      <c r="FJ9" s="694">
        <v>1475164</v>
      </c>
      <c r="FK9" s="699">
        <v>5</v>
      </c>
      <c r="FL9" s="700">
        <f t="shared" si="46"/>
        <v>0.15463917525773196</v>
      </c>
      <c r="FM9" s="701">
        <f t="shared" si="47"/>
        <v>7.586206896551724E-2</v>
      </c>
      <c r="FN9" s="693">
        <f t="shared" si="48"/>
        <v>0.79678928136419003</v>
      </c>
      <c r="FO9" s="804">
        <f t="shared" si="14"/>
        <v>0.79629629629629628</v>
      </c>
      <c r="FP9" s="805">
        <f t="shared" si="15"/>
        <v>0.79012345679012341</v>
      </c>
      <c r="FQ9" s="806" t="s">
        <v>117</v>
      </c>
    </row>
    <row r="10" spans="1:173" s="692" customFormat="1">
      <c r="A10" s="688" t="s">
        <v>31</v>
      </c>
      <c r="B10" s="689">
        <f>'B5_NHA data 2008'!B9</f>
        <v>300000</v>
      </c>
      <c r="C10" s="690">
        <f>'B5_NHA data 2008'!C9</f>
        <v>112</v>
      </c>
      <c r="D10" s="689">
        <f>'B5_NHA data 2008'!D9</f>
        <v>282000</v>
      </c>
      <c r="E10" s="690">
        <f>'B5_NHA data 2008'!E9</f>
        <v>100</v>
      </c>
      <c r="F10" s="689">
        <f>'B5_NHA data 2008'!F9</f>
        <v>330000</v>
      </c>
      <c r="G10" s="690">
        <f>'B5_NHA data 2008'!G9</f>
        <v>12</v>
      </c>
      <c r="H10" s="691">
        <f>(B10-'B5_NHA data 2007'!B9)/'B5_NHA data 2007'!B9</f>
        <v>-3.2258064516129031E-2</v>
      </c>
      <c r="I10" s="691">
        <f>(D10-'B5_NHA data 2007'!D9)/'B5_NHA data 2007'!D9</f>
        <v>-7.5409836065573776E-2</v>
      </c>
      <c r="J10" s="691">
        <f>(F10-'B5_NHA data 2007'!F9)/'B5_NHA data 2007'!F9</f>
        <v>4.7619047619047616E-2</v>
      </c>
      <c r="L10" s="689">
        <f>'B5_NHA data 2009'!B9</f>
        <v>275000</v>
      </c>
      <c r="M10" s="690">
        <f>'B5_NHA data 2009'!C9</f>
        <v>161</v>
      </c>
      <c r="N10" s="689">
        <f>'B5_NHA data 2009'!D9</f>
        <v>265000</v>
      </c>
      <c r="O10" s="690">
        <f>'B5_NHA data 2009'!E9</f>
        <v>147</v>
      </c>
      <c r="P10" s="689">
        <f>'B5_NHA data 2009'!F9</f>
        <v>489000</v>
      </c>
      <c r="Q10" s="690">
        <f>'B5_NHA data 2009'!G9</f>
        <v>14</v>
      </c>
      <c r="R10" s="693">
        <f t="shared" si="16"/>
        <v>-8.3333333333333329E-2</v>
      </c>
      <c r="S10" s="693">
        <f t="shared" si="17"/>
        <v>-6.0283687943262408E-2</v>
      </c>
      <c r="T10" s="693">
        <f t="shared" si="18"/>
        <v>0.48181818181818181</v>
      </c>
      <c r="V10" s="689">
        <f>'B5_NHA data 2010'!B9</f>
        <v>284900</v>
      </c>
      <c r="W10" s="690">
        <f>'B5_NHA data 2010'!C9</f>
        <v>140</v>
      </c>
      <c r="X10" s="689">
        <f>'B5_NHA data 2010'!D9</f>
        <v>284900</v>
      </c>
      <c r="Y10" s="690">
        <f>'B5_NHA data 2010'!E9</f>
        <v>131</v>
      </c>
      <c r="Z10" s="689">
        <f>'B5_NHA data 2010'!F9</f>
        <v>304900</v>
      </c>
      <c r="AA10" s="690">
        <f>'B5_NHA data 2010'!G9</f>
        <v>9</v>
      </c>
      <c r="AB10" s="693">
        <f t="shared" si="19"/>
        <v>3.5999999999999997E-2</v>
      </c>
      <c r="AC10" s="693">
        <f t="shared" si="20"/>
        <v>7.5094339622641504E-2</v>
      </c>
      <c r="AD10" s="693">
        <f t="shared" si="21"/>
        <v>-0.37648261758691204</v>
      </c>
      <c r="AF10" s="689">
        <f>'B5_NHA data 2011'!B9</f>
        <v>279500</v>
      </c>
      <c r="AG10" s="690">
        <f>'B5_NHA data 2011'!C9</f>
        <v>139</v>
      </c>
      <c r="AH10" s="689">
        <f>'B5_NHA data 2011'!D9</f>
        <v>275000</v>
      </c>
      <c r="AI10" s="690">
        <f>'B5_NHA data 2011'!E9</f>
        <v>129</v>
      </c>
      <c r="AJ10" s="689">
        <f>'B5_NHA data 2011'!F9</f>
        <v>363766</v>
      </c>
      <c r="AK10" s="690">
        <f>'B5_NHA data 2011'!G9</f>
        <v>10</v>
      </c>
      <c r="AL10" s="693">
        <f t="shared" si="22"/>
        <v>-1.8954018954018954E-2</v>
      </c>
      <c r="AM10" s="693">
        <f t="shared" si="23"/>
        <v>-3.4749034749034749E-2</v>
      </c>
      <c r="AN10" s="693">
        <f t="shared" si="24"/>
        <v>0.19306657920629713</v>
      </c>
      <c r="AP10" s="694">
        <f>'B5_NHA data 2012'!B9</f>
        <v>284000</v>
      </c>
      <c r="AQ10" s="695">
        <f>'B5_NHA data 2012'!C9</f>
        <v>202</v>
      </c>
      <c r="AR10" s="694">
        <f>'B5_NHA data 2012'!D9</f>
        <v>275000</v>
      </c>
      <c r="AS10" s="695">
        <f>'B5_NHA data 2012'!E9</f>
        <v>190</v>
      </c>
      <c r="AT10" s="694">
        <f>'B5_NHA data 2012'!F9</f>
        <v>358365</v>
      </c>
      <c r="AU10" s="695">
        <f>'B5_NHA data 2012'!G9</f>
        <v>12</v>
      </c>
      <c r="AV10" s="694">
        <f>'B5_NHA data 2013'!B9</f>
        <v>299900</v>
      </c>
      <c r="AW10" s="695">
        <f>'B5_NHA data 2013'!C9</f>
        <v>176</v>
      </c>
      <c r="AX10" s="694">
        <f>'B5_NHA data 2013'!D9</f>
        <v>297600</v>
      </c>
      <c r="AY10" s="695">
        <f>'B5_NHA data 2013'!E9</f>
        <v>167</v>
      </c>
      <c r="AZ10" s="694">
        <f>'B5_NHA data 2013'!F9</f>
        <v>399900</v>
      </c>
      <c r="BA10" s="695">
        <f>'B5_NHA data 2013'!G9</f>
        <v>9</v>
      </c>
      <c r="BB10" s="696">
        <f t="shared" si="25"/>
        <v>5.5985915492957748E-2</v>
      </c>
      <c r="BC10" s="697">
        <f t="shared" si="26"/>
        <v>8.2181818181818175E-2</v>
      </c>
      <c r="BD10" s="698">
        <f t="shared" si="27"/>
        <v>0.11590138545895944</v>
      </c>
      <c r="BE10" s="694">
        <f>'B5_NHA data 2014'!B9</f>
        <v>287466</v>
      </c>
      <c r="BF10" s="699">
        <f>'B5_NHA data 2014'!C9</f>
        <v>218</v>
      </c>
      <c r="BG10" s="694">
        <f>'B5_NHA data 2014'!D9</f>
        <v>280500</v>
      </c>
      <c r="BH10" s="699">
        <f>'B5_NHA data 2014'!E9</f>
        <v>196</v>
      </c>
      <c r="BI10" s="694">
        <f>'B5_NHA data 2014'!F9</f>
        <v>469916</v>
      </c>
      <c r="BJ10" s="699">
        <f>'B5_NHA data 2014'!G9</f>
        <v>22</v>
      </c>
      <c r="BK10" s="700">
        <f t="shared" si="0"/>
        <v>-4.1460486828942981E-2</v>
      </c>
      <c r="BL10" s="701">
        <f t="shared" si="1"/>
        <v>-5.7459677419354836E-2</v>
      </c>
      <c r="BM10" s="693">
        <f>(BI10-AZ10)/AZ10</f>
        <v>0.17508377094273569</v>
      </c>
      <c r="BN10" s="694">
        <f>'B5_NHA data 2015'!B9</f>
        <v>287000</v>
      </c>
      <c r="BO10" s="699">
        <f>'B5_NHA data 2015'!C9</f>
        <v>445</v>
      </c>
      <c r="BP10" s="694">
        <f>'B5_NHA data 2015'!D9</f>
        <v>287766</v>
      </c>
      <c r="BQ10" s="699">
        <f>'B5_NHA data 2015'!E9</f>
        <v>396</v>
      </c>
      <c r="BR10" s="694">
        <f>'B5_NHA data 2015'!F9</f>
        <v>279933</v>
      </c>
      <c r="BS10" s="699">
        <f>'B5_NHA data 2015'!G9</f>
        <v>49</v>
      </c>
      <c r="BT10" s="700">
        <f t="shared" si="2"/>
        <v>-1.6210612733331942E-3</v>
      </c>
      <c r="BU10" s="701">
        <f t="shared" si="3"/>
        <v>2.5903743315508022E-2</v>
      </c>
      <c r="BV10" s="693">
        <f t="shared" si="28"/>
        <v>-0.40429140527243168</v>
      </c>
      <c r="BW10" s="700">
        <f t="shared" si="4"/>
        <v>7.3710073710073713E-3</v>
      </c>
      <c r="BX10" s="701">
        <f t="shared" si="5"/>
        <v>1.005967005967006E-2</v>
      </c>
      <c r="BY10" s="693">
        <f>(BR10-Z10)/Z10</f>
        <v>-8.1885864217776314E-2</v>
      </c>
      <c r="BZ10" s="694">
        <f>'B5_NHA data 2016'!B10</f>
        <v>315066</v>
      </c>
      <c r="CA10" s="699">
        <f>'B5_NHA data 2016'!C10</f>
        <v>465</v>
      </c>
      <c r="CB10" s="694">
        <f>'B5_NHA data 2016'!D10</f>
        <v>306266</v>
      </c>
      <c r="CC10" s="699">
        <f>'B5_NHA data 2016'!E10</f>
        <v>396</v>
      </c>
      <c r="CD10" s="694">
        <f>'B5_NHA data 2016'!F10</f>
        <v>370000</v>
      </c>
      <c r="CE10" s="699">
        <f>'B5_NHA data 2016'!G10</f>
        <v>69</v>
      </c>
      <c r="CF10" s="700">
        <f t="shared" si="29"/>
        <v>9.7790940766550524E-2</v>
      </c>
      <c r="CG10" s="701">
        <f t="shared" si="30"/>
        <v>6.42883453917419E-2</v>
      </c>
      <c r="CH10" s="693">
        <f t="shared" si="31"/>
        <v>0.32174484608817111</v>
      </c>
      <c r="CI10" s="700">
        <f t="shared" si="6"/>
        <v>0.12724865831842577</v>
      </c>
      <c r="CJ10" s="701">
        <f t="shared" si="7"/>
        <v>0.11369454545454545</v>
      </c>
      <c r="CK10" s="693">
        <f>(CD10-AJ10)/AJ10</f>
        <v>1.713739052027952E-2</v>
      </c>
      <c r="CL10" s="694">
        <f>'B5_NHA data 2017'!B10</f>
        <v>335000</v>
      </c>
      <c r="CM10" s="699">
        <f>'B5_NHA data 2017'!C10</f>
        <v>503</v>
      </c>
      <c r="CN10" s="694">
        <f>'B5_NHA data 2017'!D10</f>
        <v>324533</v>
      </c>
      <c r="CO10" s="699">
        <f>'B5_NHA data 2017'!E10</f>
        <v>451</v>
      </c>
      <c r="CP10" s="694">
        <f>'B5_NHA data 2017'!F10</f>
        <v>399166</v>
      </c>
      <c r="CQ10" s="699">
        <f>'B5_NHA data 2017'!G10</f>
        <v>52</v>
      </c>
      <c r="CR10" s="700">
        <f t="shared" si="32"/>
        <v>6.3269283261284934E-2</v>
      </c>
      <c r="CS10" s="701">
        <f t="shared" si="33"/>
        <v>5.964423083202184E-2</v>
      </c>
      <c r="CT10" s="693">
        <f t="shared" si="34"/>
        <v>7.8827027027027027E-2</v>
      </c>
      <c r="CU10" s="700">
        <f t="shared" si="9"/>
        <v>0.1795774647887324</v>
      </c>
      <c r="CV10" s="701">
        <f t="shared" si="10"/>
        <v>0.18012</v>
      </c>
      <c r="CW10" s="693">
        <f>(CP10-AT10)/AT10</f>
        <v>0.11385319436886973</v>
      </c>
      <c r="CX10" s="694">
        <f>'B5_NHA data 2018'!B10</f>
        <v>341500</v>
      </c>
      <c r="CY10" s="699">
        <f>'B5_NHA data 2018'!C10</f>
        <v>368</v>
      </c>
      <c r="CZ10" s="694">
        <f>'B5_NHA data 2018'!D10</f>
        <v>335000</v>
      </c>
      <c r="DA10" s="699">
        <f>'B5_NHA data 2018'!E10</f>
        <v>337</v>
      </c>
      <c r="DB10" s="694">
        <f>'B5_NHA data 2018'!F10</f>
        <v>385000</v>
      </c>
      <c r="DC10" s="699">
        <f>'B5_NHA data 2018'!G10</f>
        <v>31</v>
      </c>
      <c r="DD10" s="700">
        <f t="shared" si="35"/>
        <v>1.9402985074626865E-2</v>
      </c>
      <c r="DE10" s="701">
        <f t="shared" si="36"/>
        <v>3.2252498205113195E-2</v>
      </c>
      <c r="DF10" s="693">
        <f t="shared" si="11"/>
        <v>-3.5488994553644349E-2</v>
      </c>
      <c r="DG10" s="700">
        <f t="shared" si="12"/>
        <v>0.13871290430143382</v>
      </c>
      <c r="DH10" s="701">
        <f t="shared" si="13"/>
        <v>0.12567204301075269</v>
      </c>
      <c r="DI10" s="693">
        <f>(DB10-AZ10)/AZ10</f>
        <v>-3.7259314828707174E-2</v>
      </c>
      <c r="DJ10" s="694">
        <f>'B5_NHA data 2019'!B10</f>
        <v>345000</v>
      </c>
      <c r="DK10" s="699">
        <f>'B5_NHA data 2019'!C10</f>
        <v>451</v>
      </c>
      <c r="DL10" s="694">
        <f>'B5_NHA data 2019'!D10</f>
        <v>345000</v>
      </c>
      <c r="DM10" s="699">
        <f>'B5_NHA data 2019'!E10</f>
        <v>451</v>
      </c>
      <c r="DN10" s="694" t="s">
        <v>117</v>
      </c>
      <c r="DO10" s="699" t="s">
        <v>117</v>
      </c>
      <c r="DP10" s="700">
        <f t="shared" si="37"/>
        <v>1.0248901903367497E-2</v>
      </c>
      <c r="DQ10" s="701">
        <f t="shared" si="38"/>
        <v>2.9850746268656716E-2</v>
      </c>
      <c r="DR10" s="693" t="s">
        <v>117</v>
      </c>
      <c r="DS10" s="700">
        <f t="shared" si="39"/>
        <v>0.20014192982822315</v>
      </c>
      <c r="DT10" s="701">
        <f t="shared" si="40"/>
        <v>0.22994652406417113</v>
      </c>
      <c r="DU10" s="693" t="s">
        <v>117</v>
      </c>
      <c r="DV10" s="694">
        <f>'B5_NHA data 2020'!C10</f>
        <v>397000</v>
      </c>
      <c r="DW10" s="699">
        <f>'B5_NHA data 2020'!B10</f>
        <v>399</v>
      </c>
      <c r="DX10" s="694">
        <f>'B5_NHA data 2020'!E10</f>
        <v>380000</v>
      </c>
      <c r="DY10" s="699">
        <f>'B5_NHA data 2020'!D10</f>
        <v>378</v>
      </c>
      <c r="DZ10" s="694">
        <f>'B5_NHA data 2020'!G10</f>
        <v>510000</v>
      </c>
      <c r="EA10" s="699">
        <f>'B5_NHA data 2020'!F10</f>
        <v>21</v>
      </c>
      <c r="EB10" s="700">
        <f t="shared" si="41"/>
        <v>0.15072463768115943</v>
      </c>
      <c r="EC10" s="701">
        <f t="shared" si="42"/>
        <v>0.10144927536231885</v>
      </c>
      <c r="ED10" s="693" t="s">
        <v>117</v>
      </c>
      <c r="EE10" s="700">
        <f t="shared" si="43"/>
        <v>0.38327526132404183</v>
      </c>
      <c r="EF10" s="701">
        <f t="shared" si="44"/>
        <v>0.32051736480334714</v>
      </c>
      <c r="EG10" s="693">
        <f t="shared" si="45"/>
        <v>0.82186451758099255</v>
      </c>
      <c r="EH10" s="694">
        <f>'B5_NHA data 2021'!C10</f>
        <v>450000</v>
      </c>
      <c r="EI10" s="699">
        <f>'B5_NHA data 2021'!B10</f>
        <v>326</v>
      </c>
      <c r="EJ10" s="694">
        <f>'B5_NHA data 2021'!E10</f>
        <v>450000</v>
      </c>
      <c r="EK10" s="699">
        <f>'B5_NHA data 2021'!D10</f>
        <v>319</v>
      </c>
      <c r="EL10" s="694">
        <f>'B5_NHA data 2021'!G10</f>
        <v>449933</v>
      </c>
      <c r="EM10" s="699">
        <f>'B5_NHA data 2021'!F10</f>
        <v>7</v>
      </c>
      <c r="EN10" s="694">
        <f>'B5_NHA data 2022'!C10</f>
        <v>584000</v>
      </c>
      <c r="EO10" s="699">
        <f>'B5_NHA data 2022'!B10</f>
        <v>329</v>
      </c>
      <c r="EP10" s="694">
        <f>'B5_NHA data 2022'!E10</f>
        <v>570000</v>
      </c>
      <c r="EQ10" s="699">
        <f>'B5_NHA data 2022'!D10</f>
        <v>298</v>
      </c>
      <c r="ER10" s="694">
        <f>'B5_NHA data 2022'!G10</f>
        <v>774933</v>
      </c>
      <c r="ES10" s="699">
        <f>'B5_NHA data 2022'!F10</f>
        <v>31</v>
      </c>
      <c r="ET10" s="694">
        <v>545000</v>
      </c>
      <c r="EU10" s="699">
        <v>358</v>
      </c>
      <c r="EV10" s="694">
        <v>527500</v>
      </c>
      <c r="EW10" s="699">
        <v>336</v>
      </c>
      <c r="EX10" s="694">
        <v>634533</v>
      </c>
      <c r="EY10" s="699">
        <v>22</v>
      </c>
      <c r="EZ10" s="694">
        <v>587000</v>
      </c>
      <c r="FA10" s="699">
        <v>205</v>
      </c>
      <c r="FB10" s="694">
        <v>597933</v>
      </c>
      <c r="FC10" s="699">
        <v>190</v>
      </c>
      <c r="FD10" s="694">
        <v>550000</v>
      </c>
      <c r="FE10" s="699">
        <v>15</v>
      </c>
      <c r="FF10" s="694">
        <v>634500</v>
      </c>
      <c r="FG10" s="699">
        <v>234</v>
      </c>
      <c r="FH10" s="694">
        <v>612500</v>
      </c>
      <c r="FI10" s="699">
        <v>226</v>
      </c>
      <c r="FJ10" s="694">
        <v>1495000</v>
      </c>
      <c r="FK10" s="699">
        <v>8</v>
      </c>
      <c r="FL10" s="700">
        <f t="shared" si="46"/>
        <v>8.0919931856899482E-2</v>
      </c>
      <c r="FM10" s="701">
        <f t="shared" si="47"/>
        <v>2.436226132359311E-2</v>
      </c>
      <c r="FN10" s="693">
        <f t="shared" si="48"/>
        <v>1.7181818181818183</v>
      </c>
      <c r="FO10" s="804">
        <f t="shared" si="14"/>
        <v>0.70144927536231882</v>
      </c>
      <c r="FP10" s="805">
        <f t="shared" si="15"/>
        <v>0.73313913043478263</v>
      </c>
      <c r="FQ10" s="806" t="s">
        <v>117</v>
      </c>
    </row>
    <row r="11" spans="1:173" s="692" customFormat="1">
      <c r="A11" s="688" t="s">
        <v>32</v>
      </c>
      <c r="B11" s="689">
        <f>'B5_NHA data 2008'!B10</f>
        <v>525000</v>
      </c>
      <c r="C11" s="690">
        <f>'B5_NHA data 2008'!C10</f>
        <v>15</v>
      </c>
      <c r="D11" s="689">
        <f>'B5_NHA data 2008'!D10</f>
        <v>525000</v>
      </c>
      <c r="E11" s="690">
        <f>'B5_NHA data 2008'!E10</f>
        <v>12</v>
      </c>
      <c r="F11" s="689">
        <f>'B5_NHA data 2008'!F10</f>
        <v>405500</v>
      </c>
      <c r="G11" s="690">
        <f>'B5_NHA data 2008'!G10</f>
        <v>3</v>
      </c>
      <c r="H11" s="691">
        <f>(B11-'B5_NHA data 2007'!B10)/'B5_NHA data 2007'!B10</f>
        <v>-1.2229539040451553E-2</v>
      </c>
      <c r="I11" s="691">
        <f>(D11-'B5_NHA data 2007'!D10)/'B5_NHA data 2007'!D10</f>
        <v>0.22093023255813954</v>
      </c>
      <c r="J11" s="691">
        <f>(F11-'B5_NHA data 2007'!F10)/'B5_NHA data 2007'!F10</f>
        <v>-0.49627329192546582</v>
      </c>
      <c r="L11" s="689">
        <f>'B5_NHA data 2009'!B10</f>
        <v>345000</v>
      </c>
      <c r="M11" s="690">
        <f>'B5_NHA data 2009'!C10</f>
        <v>24</v>
      </c>
      <c r="N11" s="689">
        <f>'B5_NHA data 2009'!D10</f>
        <v>375000</v>
      </c>
      <c r="O11" s="690">
        <f>'B5_NHA data 2009'!E10</f>
        <v>17</v>
      </c>
      <c r="P11" s="689">
        <f>'B5_NHA data 2009'!F10</f>
        <v>278267</v>
      </c>
      <c r="Q11" s="690">
        <f>'B5_NHA data 2009'!G10</f>
        <v>7</v>
      </c>
      <c r="R11" s="693">
        <f t="shared" si="16"/>
        <v>-0.34285714285714286</v>
      </c>
      <c r="S11" s="693">
        <f t="shared" si="17"/>
        <v>-0.2857142857142857</v>
      </c>
      <c r="T11" s="693">
        <f t="shared" si="18"/>
        <v>-0.31376818742293466</v>
      </c>
      <c r="V11" s="689">
        <f>'B5_NHA data 2010'!B10</f>
        <v>380000</v>
      </c>
      <c r="W11" s="690">
        <f>'B5_NHA data 2010'!C10</f>
        <v>34</v>
      </c>
      <c r="X11" s="689">
        <f>'B5_NHA data 2010'!D10</f>
        <v>380000</v>
      </c>
      <c r="Y11" s="690">
        <f>'B5_NHA data 2010'!E10</f>
        <v>32</v>
      </c>
      <c r="Z11" s="689">
        <f>'B5_NHA data 2010'!F10</f>
        <v>285000</v>
      </c>
      <c r="AA11" s="690">
        <f>'B5_NHA data 2010'!G10</f>
        <v>2</v>
      </c>
      <c r="AB11" s="693">
        <f t="shared" si="19"/>
        <v>0.10144927536231885</v>
      </c>
      <c r="AC11" s="693">
        <f t="shared" si="20"/>
        <v>1.3333333333333334E-2</v>
      </c>
      <c r="AD11" s="693">
        <f t="shared" si="21"/>
        <v>2.4196185677784286E-2</v>
      </c>
      <c r="AF11" s="689">
        <f>'B5_NHA data 2011'!B10</f>
        <v>305000</v>
      </c>
      <c r="AG11" s="690">
        <f>'B5_NHA data 2011'!C10</f>
        <v>16</v>
      </c>
      <c r="AH11" s="689">
        <f>'B5_NHA data 2011'!D10</f>
        <v>305000</v>
      </c>
      <c r="AI11" s="690">
        <f>'B5_NHA data 2011'!E10</f>
        <v>16</v>
      </c>
      <c r="AJ11" s="689" t="str">
        <f>'B5_NHA data 2011'!F10</f>
        <v>n/a</v>
      </c>
      <c r="AK11" s="690" t="str">
        <f>'B5_NHA data 2011'!G10</f>
        <v>n/a</v>
      </c>
      <c r="AL11" s="693">
        <f t="shared" si="22"/>
        <v>-0.19736842105263158</v>
      </c>
      <c r="AM11" s="693">
        <f t="shared" si="23"/>
        <v>-0.19736842105263158</v>
      </c>
      <c r="AN11" s="693" t="s">
        <v>117</v>
      </c>
      <c r="AP11" s="694">
        <f>'B5_NHA data 2012'!B10</f>
        <v>385000</v>
      </c>
      <c r="AQ11" s="695">
        <f>'B5_NHA data 2012'!C10</f>
        <v>29</v>
      </c>
      <c r="AR11" s="694">
        <f>'B5_NHA data 2012'!D10</f>
        <v>348500</v>
      </c>
      <c r="AS11" s="695">
        <f>'B5_NHA data 2012'!E10</f>
        <v>26</v>
      </c>
      <c r="AT11" s="694">
        <f>'B5_NHA data 2012'!F10</f>
        <v>399900</v>
      </c>
      <c r="AU11" s="695">
        <f>'B5_NHA data 2012'!G10</f>
        <v>3</v>
      </c>
      <c r="AV11" s="694">
        <f>'B5_NHA data 2013'!B10</f>
        <v>385000</v>
      </c>
      <c r="AW11" s="695">
        <f>'B5_NHA data 2013'!C10</f>
        <v>38</v>
      </c>
      <c r="AX11" s="694">
        <f>'B5_NHA data 2013'!D10</f>
        <v>385000</v>
      </c>
      <c r="AY11" s="695">
        <f>'B5_NHA data 2013'!E10</f>
        <v>37</v>
      </c>
      <c r="AZ11" s="694">
        <f>'B5_NHA data 2013'!F10</f>
        <v>410000</v>
      </c>
      <c r="BA11" s="695">
        <f>'B5_NHA data 2013'!G10</f>
        <v>1</v>
      </c>
      <c r="BB11" s="696">
        <f t="shared" si="25"/>
        <v>0</v>
      </c>
      <c r="BC11" s="697">
        <f t="shared" si="26"/>
        <v>0.10473457675753228</v>
      </c>
      <c r="BD11" s="698">
        <f t="shared" si="27"/>
        <v>2.525631407851963E-2</v>
      </c>
      <c r="BE11" s="694">
        <f>'B5_NHA data 2014'!B10</f>
        <v>385000</v>
      </c>
      <c r="BF11" s="699">
        <f>'B5_NHA data 2014'!C10</f>
        <v>27</v>
      </c>
      <c r="BG11" s="694">
        <f>'B5_NHA data 2014'!D10</f>
        <v>385000</v>
      </c>
      <c r="BH11" s="699">
        <f>'B5_NHA data 2014'!E10</f>
        <v>27</v>
      </c>
      <c r="BI11" s="694" t="str">
        <f>'B5_NHA data 2014'!F10</f>
        <v>n/a</v>
      </c>
      <c r="BJ11" s="699" t="str">
        <f>'B5_NHA data 2014'!G10</f>
        <v>n/a</v>
      </c>
      <c r="BK11" s="700">
        <f t="shared" si="0"/>
        <v>0</v>
      </c>
      <c r="BL11" s="701">
        <f t="shared" si="1"/>
        <v>0</v>
      </c>
      <c r="BM11" s="693" t="s">
        <v>117</v>
      </c>
      <c r="BN11" s="694">
        <f>'B5_NHA data 2015'!B10</f>
        <v>414500</v>
      </c>
      <c r="BO11" s="699">
        <f>'B5_NHA data 2015'!C10</f>
        <v>16</v>
      </c>
      <c r="BP11" s="694">
        <f>'B5_NHA data 2015'!D10</f>
        <v>414500</v>
      </c>
      <c r="BQ11" s="699">
        <f>'B5_NHA data 2015'!E10</f>
        <v>16</v>
      </c>
      <c r="BR11" s="694" t="str">
        <f>'B5_NHA data 2015'!F10</f>
        <v xml:space="preserve">n/a </v>
      </c>
      <c r="BS11" s="699">
        <f>'B5_NHA data 2015'!G10</f>
        <v>0</v>
      </c>
      <c r="BT11" s="700">
        <f t="shared" si="2"/>
        <v>7.6623376623376621E-2</v>
      </c>
      <c r="BU11" s="701">
        <f t="shared" si="3"/>
        <v>7.6623376623376621E-2</v>
      </c>
      <c r="BV11" s="693" t="s">
        <v>117</v>
      </c>
      <c r="BW11" s="700">
        <f t="shared" si="4"/>
        <v>9.0789473684210531E-2</v>
      </c>
      <c r="BX11" s="701">
        <f t="shared" si="5"/>
        <v>9.0789473684210531E-2</v>
      </c>
      <c r="BY11" s="693" t="s">
        <v>117</v>
      </c>
      <c r="BZ11" s="694">
        <f>'B5_NHA data 2016'!B11</f>
        <v>377500</v>
      </c>
      <c r="CA11" s="699">
        <f>'B5_NHA data 2016'!C11</f>
        <v>44</v>
      </c>
      <c r="CB11" s="694">
        <f>'B5_NHA data 2016'!D11</f>
        <v>377500</v>
      </c>
      <c r="CC11" s="699">
        <f>'B5_NHA data 2016'!E11</f>
        <v>44</v>
      </c>
      <c r="CD11" s="694">
        <f>'B5_NHA data 2016'!F11</f>
        <v>0</v>
      </c>
      <c r="CE11" s="699">
        <f>'B5_NHA data 2016'!G11</f>
        <v>0</v>
      </c>
      <c r="CF11" s="700">
        <f t="shared" si="29"/>
        <v>-8.9264173703256941E-2</v>
      </c>
      <c r="CG11" s="701">
        <f t="shared" si="30"/>
        <v>-8.9264173703256941E-2</v>
      </c>
      <c r="CH11" s="702" t="s">
        <v>117</v>
      </c>
      <c r="CI11" s="700">
        <f t="shared" si="6"/>
        <v>0.23770491803278687</v>
      </c>
      <c r="CJ11" s="701">
        <f t="shared" si="7"/>
        <v>0.23770491803278687</v>
      </c>
      <c r="CK11" s="702" t="s">
        <v>117</v>
      </c>
      <c r="CL11" s="694">
        <f>'B5_NHA data 2017'!B11</f>
        <v>389966</v>
      </c>
      <c r="CM11" s="699">
        <f>'B5_NHA data 2017'!C11</f>
        <v>36</v>
      </c>
      <c r="CN11" s="694">
        <f>'B5_NHA data 2017'!D11</f>
        <v>389966</v>
      </c>
      <c r="CO11" s="699">
        <f>'B5_NHA data 2017'!E11</f>
        <v>36</v>
      </c>
      <c r="CP11" s="694">
        <f>'B5_NHA data 2017'!F11</f>
        <v>395000</v>
      </c>
      <c r="CQ11" s="699">
        <f>'B5_NHA data 2017'!G11</f>
        <v>35</v>
      </c>
      <c r="CR11" s="700">
        <f t="shared" si="32"/>
        <v>3.302251655629139E-2</v>
      </c>
      <c r="CS11" s="701">
        <f t="shared" si="33"/>
        <v>3.302251655629139E-2</v>
      </c>
      <c r="CT11" s="693" t="s">
        <v>296</v>
      </c>
      <c r="CU11" s="700">
        <f t="shared" si="9"/>
        <v>1.2898701298701298E-2</v>
      </c>
      <c r="CV11" s="701">
        <f t="shared" si="10"/>
        <v>0.11898421807747489</v>
      </c>
      <c r="CW11" s="693">
        <f>(CP11-AT11)/AT11</f>
        <v>-1.2253063265816454E-2</v>
      </c>
      <c r="CX11" s="694">
        <f>'B5_NHA data 2018'!B11</f>
        <v>555000</v>
      </c>
      <c r="CY11" s="699">
        <f>'B5_NHA data 2018'!C11</f>
        <v>31</v>
      </c>
      <c r="CZ11" s="694">
        <f>'B5_NHA data 2018'!D11</f>
        <v>540700</v>
      </c>
      <c r="DA11" s="699">
        <f>'B5_NHA data 2018'!E11</f>
        <v>30</v>
      </c>
      <c r="DB11" s="694">
        <f>'B5_NHA data 2018'!F11</f>
        <v>1145000</v>
      </c>
      <c r="DC11" s="699">
        <f>'B5_NHA data 2018'!G11</f>
        <v>1</v>
      </c>
      <c r="DD11" s="700">
        <f t="shared" si="35"/>
        <v>0.42320099700999575</v>
      </c>
      <c r="DE11" s="701">
        <f t="shared" si="36"/>
        <v>0.38653113348343188</v>
      </c>
      <c r="DF11" s="693">
        <f t="shared" si="11"/>
        <v>1.8987341772151898</v>
      </c>
      <c r="DG11" s="700">
        <f t="shared" si="12"/>
        <v>0.44155844155844154</v>
      </c>
      <c r="DH11" s="701">
        <f t="shared" si="13"/>
        <v>0.40441558441558439</v>
      </c>
      <c r="DI11" s="693">
        <f>(DB11-AZ11)/AZ11</f>
        <v>1.7926829268292683</v>
      </c>
      <c r="DJ11" s="694">
        <f>'B5_NHA data 2019'!B11</f>
        <v>566966</v>
      </c>
      <c r="DK11" s="699">
        <f>'B5_NHA data 2019'!C11</f>
        <v>32</v>
      </c>
      <c r="DL11" s="694">
        <f>'B5_NHA data 2019'!D11</f>
        <v>566966</v>
      </c>
      <c r="DM11" s="699">
        <f>'B5_NHA data 2019'!E11</f>
        <v>32</v>
      </c>
      <c r="DN11" s="694" t="s">
        <v>117</v>
      </c>
      <c r="DO11" s="699" t="s">
        <v>117</v>
      </c>
      <c r="DP11" s="700">
        <f t="shared" si="37"/>
        <v>2.156036036036036E-2</v>
      </c>
      <c r="DQ11" s="701">
        <f t="shared" si="38"/>
        <v>4.8577769557980398E-2</v>
      </c>
      <c r="DR11" s="693" t="s">
        <v>117</v>
      </c>
      <c r="DS11" s="700">
        <f t="shared" si="39"/>
        <v>0.47263896103896103</v>
      </c>
      <c r="DT11" s="701">
        <f t="shared" si="40"/>
        <v>0.47263896103896103</v>
      </c>
      <c r="DU11" s="693" t="s">
        <v>117</v>
      </c>
      <c r="DV11" s="694">
        <f>'B5_NHA data 2020'!C11</f>
        <v>520000</v>
      </c>
      <c r="DW11" s="699">
        <f>'B5_NHA data 2020'!B11</f>
        <v>27</v>
      </c>
      <c r="DX11" s="694">
        <f>'B5_NHA data 2020'!E11</f>
        <v>520000</v>
      </c>
      <c r="DY11" s="699">
        <f>'B5_NHA data 2020'!D11</f>
        <v>27</v>
      </c>
      <c r="DZ11" s="694" t="str">
        <f>'B5_NHA data 2020'!G11</f>
        <v>n/a</v>
      </c>
      <c r="EA11" s="699">
        <f>'B5_NHA data 2020'!F11</f>
        <v>0</v>
      </c>
      <c r="EB11" s="700">
        <f t="shared" si="41"/>
        <v>-8.2837418822292688E-2</v>
      </c>
      <c r="EC11" s="701">
        <f t="shared" si="42"/>
        <v>-8.2837418822292688E-2</v>
      </c>
      <c r="ED11" s="693" t="s">
        <v>117</v>
      </c>
      <c r="EE11" s="700">
        <f t="shared" si="43"/>
        <v>0.25452352231604342</v>
      </c>
      <c r="EF11" s="701">
        <f t="shared" si="44"/>
        <v>0.25452352231604342</v>
      </c>
      <c r="EG11" s="693" t="s">
        <v>117</v>
      </c>
      <c r="EH11" s="694">
        <f>'B5_NHA data 2021'!C11</f>
        <v>540000</v>
      </c>
      <c r="EI11" s="699">
        <f>'B5_NHA data 2021'!B11</f>
        <v>25</v>
      </c>
      <c r="EJ11" s="694">
        <f>'B5_NHA data 2021'!E11</f>
        <v>540000</v>
      </c>
      <c r="EK11" s="699">
        <f>'B5_NHA data 2021'!D11</f>
        <v>25</v>
      </c>
      <c r="EL11" s="694" t="s">
        <v>117</v>
      </c>
      <c r="EM11" s="699">
        <f>'B5_NHA data 2021'!F11</f>
        <v>0</v>
      </c>
      <c r="EN11" s="694">
        <f>'B5_NHA data 2022'!C11</f>
        <v>802500</v>
      </c>
      <c r="EO11" s="699">
        <f>'B5_NHA data 2022'!B11</f>
        <v>24</v>
      </c>
      <c r="EP11" s="694">
        <f>'B5_NHA data 2022'!E11</f>
        <v>802500</v>
      </c>
      <c r="EQ11" s="699">
        <f>'B5_NHA data 2022'!D11</f>
        <v>24</v>
      </c>
      <c r="ER11" s="694" t="s">
        <v>117</v>
      </c>
      <c r="ES11" s="699">
        <f>'B5_NHA data 2022'!F11</f>
        <v>0</v>
      </c>
      <c r="ET11" s="694">
        <v>845000</v>
      </c>
      <c r="EU11" s="699">
        <v>38</v>
      </c>
      <c r="EV11" s="694">
        <v>845000</v>
      </c>
      <c r="EW11" s="699">
        <v>38</v>
      </c>
      <c r="EX11" s="694" t="s">
        <v>117</v>
      </c>
      <c r="EY11" s="699">
        <f>'B5_NHA data 2023'!F11</f>
        <v>0</v>
      </c>
      <c r="EZ11" s="694">
        <v>790000</v>
      </c>
      <c r="FA11" s="699">
        <v>29</v>
      </c>
      <c r="FB11" s="694">
        <v>795000</v>
      </c>
      <c r="FC11" s="699">
        <v>28</v>
      </c>
      <c r="FD11" s="694">
        <v>175000</v>
      </c>
      <c r="FE11" s="699">
        <v>1</v>
      </c>
      <c r="FF11" s="694">
        <v>1225000</v>
      </c>
      <c r="FG11" s="699">
        <v>24</v>
      </c>
      <c r="FH11" s="694">
        <v>1225000</v>
      </c>
      <c r="FI11" s="699">
        <v>24</v>
      </c>
      <c r="FJ11" s="694" t="s">
        <v>117</v>
      </c>
      <c r="FK11" s="699" t="s">
        <v>117</v>
      </c>
      <c r="FL11" s="700">
        <f t="shared" si="46"/>
        <v>0.55063291139240511</v>
      </c>
      <c r="FM11" s="701">
        <f t="shared" si="47"/>
        <v>0.54088050314465408</v>
      </c>
      <c r="FN11" s="693" t="s">
        <v>117</v>
      </c>
      <c r="FO11" s="804">
        <f t="shared" si="14"/>
        <v>0.39338161371228608</v>
      </c>
      <c r="FP11" s="805">
        <f t="shared" si="15"/>
        <v>0.40220048468514868</v>
      </c>
      <c r="FQ11" s="806" t="s">
        <v>117</v>
      </c>
    </row>
    <row r="12" spans="1:173" s="692" customFormat="1">
      <c r="A12" s="688" t="s">
        <v>35</v>
      </c>
      <c r="B12" s="689">
        <f>'B5_NHA data 2008'!B11</f>
        <v>389000</v>
      </c>
      <c r="C12" s="690">
        <f>'B5_NHA data 2008'!C11</f>
        <v>18</v>
      </c>
      <c r="D12" s="689">
        <f>'B5_NHA data 2008'!D11</f>
        <v>336000</v>
      </c>
      <c r="E12" s="690">
        <f>'B5_NHA data 2008'!E11</f>
        <v>13</v>
      </c>
      <c r="F12" s="689">
        <f>'B5_NHA data 2008'!F11</f>
        <v>405908</v>
      </c>
      <c r="G12" s="690">
        <f>'B5_NHA data 2008'!G11</f>
        <v>5</v>
      </c>
      <c r="H12" s="691">
        <f>(B12-'B5_NHA data 2007'!B11)/'B5_NHA data 2007'!B11</f>
        <v>2.0997375328083989E-2</v>
      </c>
      <c r="I12" s="691">
        <f>(D12-'B5_NHA data 2007'!D11)/'B5_NHA data 2007'!D11</f>
        <v>-6.6666666666666666E-2</v>
      </c>
      <c r="J12" s="691">
        <f>(F12-'B5_NHA data 2007'!F11)/'B5_NHA data 2007'!F11</f>
        <v>-0.39416716417910447</v>
      </c>
      <c r="L12" s="689">
        <f>'B5_NHA data 2009'!B11</f>
        <v>290000</v>
      </c>
      <c r="M12" s="690">
        <f>'B5_NHA data 2009'!C11</f>
        <v>14</v>
      </c>
      <c r="N12" s="689">
        <f>'B5_NHA data 2009'!D11</f>
        <v>275000</v>
      </c>
      <c r="O12" s="690">
        <f>'B5_NHA data 2009'!E11</f>
        <v>12</v>
      </c>
      <c r="P12" s="689">
        <f>'B5_NHA data 2009'!F11</f>
        <v>497500</v>
      </c>
      <c r="Q12" s="690">
        <f>'B5_NHA data 2009'!G11</f>
        <v>2</v>
      </c>
      <c r="R12" s="693">
        <f t="shared" si="16"/>
        <v>-0.25449871465295631</v>
      </c>
      <c r="S12" s="693">
        <f t="shared" si="17"/>
        <v>-0.18154761904761904</v>
      </c>
      <c r="T12" s="693">
        <f t="shared" si="18"/>
        <v>0.22564719098909111</v>
      </c>
      <c r="V12" s="689">
        <f>'B5_NHA data 2010'!B11</f>
        <v>300000</v>
      </c>
      <c r="W12" s="690">
        <f>'B5_NHA data 2010'!C11</f>
        <v>11</v>
      </c>
      <c r="X12" s="689">
        <f>'B5_NHA data 2010'!D11</f>
        <v>300000</v>
      </c>
      <c r="Y12" s="690">
        <f>'B5_NHA data 2010'!E11</f>
        <v>11</v>
      </c>
      <c r="Z12" s="689" t="str">
        <f>'B5_NHA data 2010'!F11</f>
        <v>n/a</v>
      </c>
      <c r="AA12" s="690" t="str">
        <f>'B5_NHA data 2010'!G11</f>
        <v>n/a</v>
      </c>
      <c r="AB12" s="693">
        <f t="shared" si="19"/>
        <v>3.4482758620689655E-2</v>
      </c>
      <c r="AC12" s="693">
        <f t="shared" si="20"/>
        <v>9.0909090909090912E-2</v>
      </c>
      <c r="AD12" s="702" t="s">
        <v>117</v>
      </c>
      <c r="AF12" s="689">
        <f>'B5_NHA data 2011'!B11</f>
        <v>285000</v>
      </c>
      <c r="AG12" s="690">
        <f>'B5_NHA data 2011'!C11</f>
        <v>18</v>
      </c>
      <c r="AH12" s="689">
        <f>'B5_NHA data 2011'!D11</f>
        <v>285000</v>
      </c>
      <c r="AI12" s="690">
        <f>'B5_NHA data 2011'!E11</f>
        <v>18</v>
      </c>
      <c r="AJ12" s="689" t="str">
        <f>'B5_NHA data 2011'!F11</f>
        <v>n/a</v>
      </c>
      <c r="AK12" s="690" t="str">
        <f>'B5_NHA data 2011'!G11</f>
        <v>n/a</v>
      </c>
      <c r="AL12" s="693">
        <f t="shared" si="22"/>
        <v>-0.05</v>
      </c>
      <c r="AM12" s="693">
        <f t="shared" si="23"/>
        <v>-0.05</v>
      </c>
      <c r="AN12" s="693" t="s">
        <v>117</v>
      </c>
      <c r="AP12" s="694">
        <f>'B5_NHA data 2012'!B11</f>
        <v>375000</v>
      </c>
      <c r="AQ12" s="695">
        <f>'B5_NHA data 2012'!C11</f>
        <v>16</v>
      </c>
      <c r="AR12" s="694">
        <f>'B5_NHA data 2012'!D11</f>
        <v>375000</v>
      </c>
      <c r="AS12" s="695">
        <f>'B5_NHA data 2012'!E11</f>
        <v>16</v>
      </c>
      <c r="AT12" s="694">
        <f>'B5_NHA data 2012'!F11</f>
        <v>0</v>
      </c>
      <c r="AU12" s="695">
        <f>'B5_NHA data 2012'!G11</f>
        <v>0</v>
      </c>
      <c r="AV12" s="694">
        <f>'B5_NHA data 2013'!B11</f>
        <v>345000</v>
      </c>
      <c r="AW12" s="695">
        <f>'B5_NHA data 2013'!C11</f>
        <v>27</v>
      </c>
      <c r="AX12" s="694">
        <f>'B5_NHA data 2013'!D11</f>
        <v>310000</v>
      </c>
      <c r="AY12" s="695">
        <f>'B5_NHA data 2013'!E11</f>
        <v>24</v>
      </c>
      <c r="AZ12" s="694">
        <f>'B5_NHA data 2013'!F11</f>
        <v>440000</v>
      </c>
      <c r="BA12" s="695">
        <f>'B5_NHA data 2013'!G11</f>
        <v>3</v>
      </c>
      <c r="BB12" s="696">
        <f t="shared" si="25"/>
        <v>-0.08</v>
      </c>
      <c r="BC12" s="697">
        <f t="shared" si="26"/>
        <v>-0.17333333333333334</v>
      </c>
      <c r="BD12" s="698" t="s">
        <v>117</v>
      </c>
      <c r="BE12" s="694">
        <f>'B5_NHA data 2014'!B11</f>
        <v>290000</v>
      </c>
      <c r="BF12" s="699">
        <f>'B5_NHA data 2014'!C11</f>
        <v>9</v>
      </c>
      <c r="BG12" s="694">
        <f>'B5_NHA data 2014'!D11</f>
        <v>297500</v>
      </c>
      <c r="BH12" s="699">
        <f>'B5_NHA data 2014'!E11</f>
        <v>8</v>
      </c>
      <c r="BI12" s="694">
        <f>'B5_NHA data 2014'!F11</f>
        <v>250000</v>
      </c>
      <c r="BJ12" s="699">
        <f>'B5_NHA data 2014'!G11</f>
        <v>1</v>
      </c>
      <c r="BK12" s="700">
        <f t="shared" si="0"/>
        <v>-0.15942028985507245</v>
      </c>
      <c r="BL12" s="701">
        <f t="shared" si="1"/>
        <v>-4.0322580645161289E-2</v>
      </c>
      <c r="BM12" s="693">
        <f>(BI12-AZ12)/AZ12</f>
        <v>-0.43181818181818182</v>
      </c>
      <c r="BN12" s="694">
        <f>'B5_NHA data 2015'!B11</f>
        <v>357000</v>
      </c>
      <c r="BO12" s="699">
        <f>'B5_NHA data 2015'!C11</f>
        <v>25</v>
      </c>
      <c r="BP12" s="694">
        <f>'B5_NHA data 2015'!D11</f>
        <v>357000</v>
      </c>
      <c r="BQ12" s="699">
        <f>'B5_NHA data 2015'!E11</f>
        <v>25</v>
      </c>
      <c r="BR12" s="694" t="str">
        <f>'B5_NHA data 2015'!F11</f>
        <v xml:space="preserve">n/a </v>
      </c>
      <c r="BS12" s="699">
        <f>'B5_NHA data 2015'!G11</f>
        <v>0</v>
      </c>
      <c r="BT12" s="700">
        <f t="shared" si="2"/>
        <v>0.23103448275862068</v>
      </c>
      <c r="BU12" s="701">
        <f t="shared" si="3"/>
        <v>0.2</v>
      </c>
      <c r="BV12" s="693" t="s">
        <v>117</v>
      </c>
      <c r="BW12" s="700">
        <f t="shared" si="4"/>
        <v>0.19</v>
      </c>
      <c r="BX12" s="701">
        <f t="shared" si="5"/>
        <v>0.19</v>
      </c>
      <c r="BY12" s="693" t="s">
        <v>117</v>
      </c>
      <c r="BZ12" s="694">
        <f>'B5_NHA data 2016'!B12</f>
        <v>339966</v>
      </c>
      <c r="CA12" s="699">
        <f>'B5_NHA data 2016'!C12</f>
        <v>28</v>
      </c>
      <c r="CB12" s="694">
        <f>'B5_NHA data 2016'!D12</f>
        <v>339933</v>
      </c>
      <c r="CC12" s="699">
        <f>'B5_NHA data 2016'!E12</f>
        <v>27</v>
      </c>
      <c r="CD12" s="694">
        <f>'B5_NHA data 2016'!F12</f>
        <v>425000</v>
      </c>
      <c r="CE12" s="699">
        <f>'B5_NHA data 2016'!G12</f>
        <v>1</v>
      </c>
      <c r="CF12" s="700">
        <f t="shared" si="29"/>
        <v>-4.7714285714285716E-2</v>
      </c>
      <c r="CG12" s="701">
        <f t="shared" si="30"/>
        <v>-4.7806722689075633E-2</v>
      </c>
      <c r="CH12" s="702" t="s">
        <v>117</v>
      </c>
      <c r="CI12" s="700">
        <f t="shared" si="6"/>
        <v>0.19286315789473685</v>
      </c>
      <c r="CJ12" s="701">
        <f t="shared" si="7"/>
        <v>0.19274736842105264</v>
      </c>
      <c r="CK12" s="702" t="s">
        <v>117</v>
      </c>
      <c r="CL12" s="694">
        <f>'B5_NHA data 2017'!B12</f>
        <v>389500</v>
      </c>
      <c r="CM12" s="699">
        <f>'B5_NHA data 2017'!C12</f>
        <v>32</v>
      </c>
      <c r="CN12" s="694">
        <f>'B5_NHA data 2017'!D12</f>
        <v>380000</v>
      </c>
      <c r="CO12" s="699">
        <f>'B5_NHA data 2017'!E12</f>
        <v>31</v>
      </c>
      <c r="CP12" s="694">
        <f>'B5_NHA data 2017'!F12</f>
        <v>504933</v>
      </c>
      <c r="CQ12" s="699">
        <f>'B5_NHA data 2017'!G12</f>
        <v>1</v>
      </c>
      <c r="CR12" s="700">
        <f t="shared" si="32"/>
        <v>0.1457028055746751</v>
      </c>
      <c r="CS12" s="701">
        <f t="shared" si="33"/>
        <v>0.11786734444728814</v>
      </c>
      <c r="CT12" s="693">
        <f t="shared" si="34"/>
        <v>0.18807764705882352</v>
      </c>
      <c r="CU12" s="700">
        <f t="shared" si="9"/>
        <v>3.8666666666666669E-2</v>
      </c>
      <c r="CV12" s="701">
        <f t="shared" si="10"/>
        <v>1.3333333333333334E-2</v>
      </c>
      <c r="CW12" s="693" t="s">
        <v>296</v>
      </c>
      <c r="CX12" s="694">
        <f>'B5_NHA data 2018'!B12</f>
        <v>382000</v>
      </c>
      <c r="CY12" s="699">
        <f>'B5_NHA data 2018'!C12</f>
        <v>21</v>
      </c>
      <c r="CZ12" s="694">
        <f>'B5_NHA data 2018'!D12</f>
        <v>382000</v>
      </c>
      <c r="DA12" s="699">
        <f>'B5_NHA data 2018'!E12</f>
        <v>21</v>
      </c>
      <c r="DB12" s="694" t="str">
        <f>'B5_NHA data 2018'!F12</f>
        <v>n/a</v>
      </c>
      <c r="DC12" s="699">
        <f>'B5_NHA data 2018'!G12</f>
        <v>0</v>
      </c>
      <c r="DD12" s="700">
        <f t="shared" si="35"/>
        <v>-1.9255455712451863E-2</v>
      </c>
      <c r="DE12" s="701">
        <f t="shared" si="36"/>
        <v>5.263157894736842E-3</v>
      </c>
      <c r="DF12" s="693" t="s">
        <v>117</v>
      </c>
      <c r="DG12" s="700">
        <f t="shared" si="12"/>
        <v>0.1072463768115942</v>
      </c>
      <c r="DH12" s="701">
        <f t="shared" si="13"/>
        <v>0.23225806451612904</v>
      </c>
      <c r="DI12" s="693" t="s">
        <v>117</v>
      </c>
      <c r="DJ12" s="694">
        <f>'B5_NHA data 2019'!B12</f>
        <v>435000</v>
      </c>
      <c r="DK12" s="699">
        <f>'B5_NHA data 2019'!C12</f>
        <v>28</v>
      </c>
      <c r="DL12" s="694">
        <f>'B5_NHA data 2019'!D12</f>
        <v>420000</v>
      </c>
      <c r="DM12" s="699">
        <f>'B5_NHA data 2019'!E12</f>
        <v>27</v>
      </c>
      <c r="DN12" s="694">
        <f>'B5_NHA data 2019'!F12</f>
        <v>769933</v>
      </c>
      <c r="DO12" s="699">
        <f>'B5_NHA data 2019'!G12</f>
        <v>1</v>
      </c>
      <c r="DP12" s="700">
        <f t="shared" si="37"/>
        <v>0.13874345549738221</v>
      </c>
      <c r="DQ12" s="701">
        <f t="shared" si="38"/>
        <v>9.947643979057591E-2</v>
      </c>
      <c r="DR12" s="693" t="s">
        <v>117</v>
      </c>
      <c r="DS12" s="700">
        <f t="shared" si="39"/>
        <v>0.5</v>
      </c>
      <c r="DT12" s="701">
        <f t="shared" si="40"/>
        <v>0.41176470588235292</v>
      </c>
      <c r="DU12" s="693">
        <f>(DN12-BI12)/BI12</f>
        <v>2.0797319999999999</v>
      </c>
      <c r="DV12" s="694">
        <f>'B5_NHA data 2020'!C12</f>
        <v>540000</v>
      </c>
      <c r="DW12" s="699">
        <f>'B5_NHA data 2020'!B12</f>
        <v>37</v>
      </c>
      <c r="DX12" s="694">
        <f>'B5_NHA data 2020'!E12</f>
        <v>540000</v>
      </c>
      <c r="DY12" s="699">
        <f>'B5_NHA data 2020'!D12</f>
        <v>37</v>
      </c>
      <c r="DZ12" s="694" t="str">
        <f>'B5_NHA data 2020'!G12</f>
        <v>n/a</v>
      </c>
      <c r="EA12" s="699">
        <f>'B5_NHA data 2020'!F12</f>
        <v>0</v>
      </c>
      <c r="EB12" s="700">
        <f t="shared" si="41"/>
        <v>0.2413793103448276</v>
      </c>
      <c r="EC12" s="701">
        <f t="shared" si="42"/>
        <v>0.2857142857142857</v>
      </c>
      <c r="ED12" s="693" t="s">
        <v>117</v>
      </c>
      <c r="EE12" s="700">
        <f t="shared" si="43"/>
        <v>0.51260504201680668</v>
      </c>
      <c r="EF12" s="701">
        <f t="shared" si="44"/>
        <v>0.51260504201680668</v>
      </c>
      <c r="EG12" s="693" t="s">
        <v>117</v>
      </c>
      <c r="EH12" s="694">
        <f>'B5_NHA data 2021'!C12</f>
        <v>600000</v>
      </c>
      <c r="EI12" s="699">
        <f>'B5_NHA data 2021'!B12</f>
        <v>23</v>
      </c>
      <c r="EJ12" s="694">
        <f>'B5_NHA data 2021'!E12</f>
        <v>600000</v>
      </c>
      <c r="EK12" s="699">
        <f>'B5_NHA data 2021'!D12</f>
        <v>22</v>
      </c>
      <c r="EL12" s="694">
        <f>'B5_NHA data 2021'!G12</f>
        <v>880000</v>
      </c>
      <c r="EM12" s="699">
        <f>'B5_NHA data 2021'!F12</f>
        <v>1</v>
      </c>
      <c r="EN12" s="694">
        <f>'B5_NHA data 2022'!C12</f>
        <v>587000</v>
      </c>
      <c r="EO12" s="699">
        <f>'B5_NHA data 2022'!B12</f>
        <v>25</v>
      </c>
      <c r="EP12" s="694">
        <f>'B5_NHA data 2022'!E12</f>
        <v>587000</v>
      </c>
      <c r="EQ12" s="699">
        <f>'B5_NHA data 2022'!D12</f>
        <v>25</v>
      </c>
      <c r="ER12" s="694" t="s">
        <v>117</v>
      </c>
      <c r="ES12" s="699">
        <f>'B5_NHA data 2022'!F12</f>
        <v>0</v>
      </c>
      <c r="ET12" s="694">
        <v>679500</v>
      </c>
      <c r="EU12" s="699">
        <v>30</v>
      </c>
      <c r="EV12" s="694">
        <v>679500</v>
      </c>
      <c r="EW12" s="699">
        <v>30</v>
      </c>
      <c r="EX12" s="694" t="s">
        <v>117</v>
      </c>
      <c r="EY12" s="699">
        <f>'B5_NHA data 2023'!F12</f>
        <v>0</v>
      </c>
      <c r="EZ12" s="694">
        <v>715000</v>
      </c>
      <c r="FA12" s="699">
        <v>15</v>
      </c>
      <c r="FB12" s="694">
        <v>715000</v>
      </c>
      <c r="FC12" s="699">
        <v>15</v>
      </c>
      <c r="FD12" s="694" t="s">
        <v>117</v>
      </c>
      <c r="FE12" s="699" t="s">
        <v>117</v>
      </c>
      <c r="FF12" s="694">
        <v>800000</v>
      </c>
      <c r="FG12" s="699">
        <v>11</v>
      </c>
      <c r="FH12" s="694">
        <v>800000</v>
      </c>
      <c r="FI12" s="699">
        <v>11</v>
      </c>
      <c r="FJ12" s="694" t="s">
        <v>117</v>
      </c>
      <c r="FK12" s="699" t="s">
        <v>117</v>
      </c>
      <c r="FL12" s="700">
        <f t="shared" si="46"/>
        <v>0.11888111888111888</v>
      </c>
      <c r="FM12" s="701">
        <f t="shared" si="47"/>
        <v>0.11888111888111888</v>
      </c>
      <c r="FN12" s="693" t="s">
        <v>117</v>
      </c>
      <c r="FO12" s="804">
        <f t="shared" si="14"/>
        <v>0.64367816091954022</v>
      </c>
      <c r="FP12" s="805">
        <f t="shared" si="15"/>
        <v>0.70238095238095233</v>
      </c>
      <c r="FQ12" s="806" t="s">
        <v>117</v>
      </c>
    </row>
    <row r="13" spans="1:173" s="692" customFormat="1">
      <c r="A13" s="688" t="s">
        <v>41</v>
      </c>
      <c r="B13" s="689">
        <f>'B5_NHA data 2008'!B12</f>
        <v>1050000</v>
      </c>
      <c r="C13" s="690">
        <f>'B5_NHA data 2008'!C12</f>
        <v>13</v>
      </c>
      <c r="D13" s="689">
        <f>'B5_NHA data 2008'!D12</f>
        <v>1050000</v>
      </c>
      <c r="E13" s="690">
        <f>'B5_NHA data 2008'!E12</f>
        <v>13</v>
      </c>
      <c r="F13" s="689" t="e">
        <f>'B5_NHA data 2008'!F12</f>
        <v>#N/A</v>
      </c>
      <c r="G13" s="690" t="e">
        <f>'B5_NHA data 2008'!G12</f>
        <v>#N/A</v>
      </c>
      <c r="H13" s="691">
        <f>(B13-'B5_NHA data 2007'!B12)/'B5_NHA data 2007'!B12</f>
        <v>-1.8691588785046728E-2</v>
      </c>
      <c r="I13" s="691">
        <f>(D13-'B5_NHA data 2007'!D12)/'B5_NHA data 2007'!D12</f>
        <v>-0.11392405063291139</v>
      </c>
      <c r="J13" s="691" t="e">
        <f>(F13-'B5_NHA data 2007'!F12)/'B5_NHA data 2007'!F12</f>
        <v>#N/A</v>
      </c>
      <c r="L13" s="689">
        <f>'B5_NHA data 2009'!B12</f>
        <v>531000</v>
      </c>
      <c r="M13" s="690">
        <f>'B5_NHA data 2009'!C12</f>
        <v>9</v>
      </c>
      <c r="N13" s="689">
        <f>'B5_NHA data 2009'!D12</f>
        <v>531000</v>
      </c>
      <c r="O13" s="690">
        <f>'B5_NHA data 2009'!E12</f>
        <v>9</v>
      </c>
      <c r="P13" s="689" t="str">
        <f>'B5_NHA data 2009'!F12</f>
        <v>n/a</v>
      </c>
      <c r="Q13" s="690" t="str">
        <f>'B5_NHA data 2009'!G12</f>
        <v>n/a</v>
      </c>
      <c r="R13" s="693">
        <f t="shared" si="16"/>
        <v>-0.49428571428571427</v>
      </c>
      <c r="S13" s="693">
        <f t="shared" si="17"/>
        <v>-0.49428571428571427</v>
      </c>
      <c r="T13" s="693" t="s">
        <v>117</v>
      </c>
      <c r="V13" s="689">
        <f>'B5_NHA data 2010'!B12</f>
        <v>825000</v>
      </c>
      <c r="W13" s="690">
        <f>'B5_NHA data 2010'!C12</f>
        <v>11</v>
      </c>
      <c r="X13" s="689">
        <f>'B5_NHA data 2010'!D12</f>
        <v>825000</v>
      </c>
      <c r="Y13" s="690">
        <f>'B5_NHA data 2010'!E12</f>
        <v>11</v>
      </c>
      <c r="Z13" s="689" t="str">
        <f>'B5_NHA data 2010'!F12</f>
        <v>n/a</v>
      </c>
      <c r="AA13" s="690" t="str">
        <f>'B5_NHA data 2010'!G12</f>
        <v>n/a</v>
      </c>
      <c r="AB13" s="693">
        <f t="shared" si="19"/>
        <v>0.5536723163841808</v>
      </c>
      <c r="AC13" s="693">
        <f t="shared" si="20"/>
        <v>0.5536723163841808</v>
      </c>
      <c r="AD13" s="702" t="s">
        <v>117</v>
      </c>
      <c r="AF13" s="689">
        <f>'B5_NHA data 2011'!B12</f>
        <v>1100000</v>
      </c>
      <c r="AG13" s="690">
        <f>'B5_NHA data 2011'!C12</f>
        <v>15</v>
      </c>
      <c r="AH13" s="689">
        <f>'B5_NHA data 2011'!D12</f>
        <v>1100000</v>
      </c>
      <c r="AI13" s="690">
        <f>'B5_NHA data 2011'!E12</f>
        <v>15</v>
      </c>
      <c r="AJ13" s="689" t="str">
        <f>'B5_NHA data 2011'!F12</f>
        <v>n/a</v>
      </c>
      <c r="AK13" s="690" t="str">
        <f>'B5_NHA data 2011'!G12</f>
        <v>n/a</v>
      </c>
      <c r="AL13" s="693">
        <f t="shared" si="22"/>
        <v>0.33333333333333331</v>
      </c>
      <c r="AM13" s="693">
        <f t="shared" si="23"/>
        <v>0.33333333333333331</v>
      </c>
      <c r="AN13" s="693" t="s">
        <v>117</v>
      </c>
      <c r="AP13" s="694">
        <f>'B5_NHA data 2012'!B12</f>
        <v>972500</v>
      </c>
      <c r="AQ13" s="695">
        <f>'B5_NHA data 2012'!C12</f>
        <v>21</v>
      </c>
      <c r="AR13" s="694">
        <f>'B5_NHA data 2012'!D12</f>
        <v>972500</v>
      </c>
      <c r="AS13" s="695">
        <f>'B5_NHA data 2012'!E12</f>
        <v>20</v>
      </c>
      <c r="AT13" s="694">
        <f>'B5_NHA data 2012'!F12</f>
        <v>700000</v>
      </c>
      <c r="AU13" s="695">
        <f>'B5_NHA data 2012'!G12</f>
        <v>1</v>
      </c>
      <c r="AV13" s="694">
        <f>'B5_NHA data 2013'!B12</f>
        <v>990000</v>
      </c>
      <c r="AW13" s="695">
        <f>'B5_NHA data 2013'!C12</f>
        <v>14</v>
      </c>
      <c r="AX13" s="694">
        <f>'B5_NHA data 2013'!D12</f>
        <v>990000</v>
      </c>
      <c r="AY13" s="695">
        <f>'B5_NHA data 2013'!E12</f>
        <v>12</v>
      </c>
      <c r="AZ13" s="694">
        <f>'B5_NHA data 2013'!F12</f>
        <v>915000</v>
      </c>
      <c r="BA13" s="695">
        <f>'B5_NHA data 2013'!G12</f>
        <v>2</v>
      </c>
      <c r="BB13" s="696">
        <f t="shared" si="25"/>
        <v>1.7994858611825194E-2</v>
      </c>
      <c r="BC13" s="697">
        <f t="shared" si="26"/>
        <v>1.7994858611825194E-2</v>
      </c>
      <c r="BD13" s="698">
        <f t="shared" si="27"/>
        <v>0.30714285714285716</v>
      </c>
      <c r="BE13" s="694">
        <f>'B5_NHA data 2014'!B12</f>
        <v>720000</v>
      </c>
      <c r="BF13" s="699">
        <f>'B5_NHA data 2014'!C12</f>
        <v>3</v>
      </c>
      <c r="BG13" s="694">
        <f>'B5_NHA data 2014'!D12</f>
        <v>720000</v>
      </c>
      <c r="BH13" s="699">
        <f>'B5_NHA data 2014'!E12</f>
        <v>3</v>
      </c>
      <c r="BI13" s="694" t="str">
        <f>'B5_NHA data 2014'!F12</f>
        <v>n/a</v>
      </c>
      <c r="BJ13" s="699" t="str">
        <f>'B5_NHA data 2014'!G12</f>
        <v>n/a</v>
      </c>
      <c r="BK13" s="700">
        <f t="shared" si="0"/>
        <v>-0.27272727272727271</v>
      </c>
      <c r="BL13" s="701">
        <f t="shared" si="1"/>
        <v>-0.27272727272727271</v>
      </c>
      <c r="BM13" s="693" t="s">
        <v>117</v>
      </c>
      <c r="BN13" s="694">
        <f>'B5_NHA data 2015'!B12</f>
        <v>1175000</v>
      </c>
      <c r="BO13" s="699">
        <f>'B5_NHA data 2015'!C12</f>
        <v>23</v>
      </c>
      <c r="BP13" s="694">
        <f>'B5_NHA data 2015'!D12</f>
        <v>1175000</v>
      </c>
      <c r="BQ13" s="699">
        <f>'B5_NHA data 2015'!E12</f>
        <v>23</v>
      </c>
      <c r="BR13" s="694" t="str">
        <f>'B5_NHA data 2015'!F12</f>
        <v xml:space="preserve">n/a </v>
      </c>
      <c r="BS13" s="699">
        <f>'B5_NHA data 2015'!G12</f>
        <v>0</v>
      </c>
      <c r="BT13" s="700">
        <f t="shared" si="2"/>
        <v>0.63194444444444442</v>
      </c>
      <c r="BU13" s="701">
        <f t="shared" si="3"/>
        <v>0.63194444444444442</v>
      </c>
      <c r="BV13" s="693" t="s">
        <v>117</v>
      </c>
      <c r="BW13" s="700">
        <f t="shared" si="4"/>
        <v>0.42424242424242425</v>
      </c>
      <c r="BX13" s="701">
        <f t="shared" si="5"/>
        <v>0.42424242424242425</v>
      </c>
      <c r="BY13" s="693" t="s">
        <v>117</v>
      </c>
      <c r="BZ13" s="694">
        <f>'B5_NHA data 2016'!B13</f>
        <v>840000</v>
      </c>
      <c r="CA13" s="699">
        <f>'B5_NHA data 2016'!C13</f>
        <v>29</v>
      </c>
      <c r="CB13" s="694">
        <f>'B5_NHA data 2016'!D13</f>
        <v>840000</v>
      </c>
      <c r="CC13" s="699">
        <f>'B5_NHA data 2016'!E13</f>
        <v>29</v>
      </c>
      <c r="CD13" s="694">
        <f>'B5_NHA data 2016'!F13</f>
        <v>0</v>
      </c>
      <c r="CE13" s="699">
        <f>'B5_NHA data 2016'!G13</f>
        <v>0</v>
      </c>
      <c r="CF13" s="700">
        <f t="shared" si="29"/>
        <v>-0.28510638297872343</v>
      </c>
      <c r="CG13" s="701">
        <f t="shared" si="30"/>
        <v>-0.28510638297872343</v>
      </c>
      <c r="CH13" s="702" t="s">
        <v>117</v>
      </c>
      <c r="CI13" s="700">
        <f t="shared" si="6"/>
        <v>-0.23636363636363636</v>
      </c>
      <c r="CJ13" s="701">
        <f t="shared" si="7"/>
        <v>-0.23636363636363636</v>
      </c>
      <c r="CK13" s="702" t="s">
        <v>117</v>
      </c>
      <c r="CL13" s="694">
        <f>'B5_NHA data 2017'!B13</f>
        <v>1250000</v>
      </c>
      <c r="CM13" s="699">
        <f>'B5_NHA data 2017'!C13</f>
        <v>17</v>
      </c>
      <c r="CN13" s="694">
        <f>'B5_NHA data 2017'!D13</f>
        <v>1250000</v>
      </c>
      <c r="CO13" s="699">
        <f>'B5_NHA data 2017'!E13</f>
        <v>17</v>
      </c>
      <c r="CP13" s="694">
        <f>'B5_NHA data 2017'!F13</f>
        <v>0</v>
      </c>
      <c r="CQ13" s="699">
        <f>'B5_NHA data 2017'!G13</f>
        <v>0</v>
      </c>
      <c r="CR13" s="700">
        <f t="shared" si="32"/>
        <v>0.48809523809523808</v>
      </c>
      <c r="CS13" s="701">
        <f t="shared" si="33"/>
        <v>0.48809523809523808</v>
      </c>
      <c r="CT13" s="693" t="s">
        <v>296</v>
      </c>
      <c r="CU13" s="700">
        <f t="shared" si="9"/>
        <v>0.28534704370179947</v>
      </c>
      <c r="CV13" s="701">
        <f t="shared" si="10"/>
        <v>0.28534704370179947</v>
      </c>
      <c r="CW13" s="693">
        <f>(CP13-AT13)/AT13</f>
        <v>-1</v>
      </c>
      <c r="CX13" s="694">
        <f>'B5_NHA data 2018'!B13</f>
        <v>765000</v>
      </c>
      <c r="CY13" s="699">
        <f>'B5_NHA data 2018'!C13</f>
        <v>16</v>
      </c>
      <c r="CZ13" s="694">
        <f>'B5_NHA data 2018'!D13</f>
        <v>730000</v>
      </c>
      <c r="DA13" s="699">
        <f>'B5_NHA data 2018'!E13</f>
        <v>15</v>
      </c>
      <c r="DB13" s="694">
        <f>'B5_NHA data 2018'!F13</f>
        <v>1100000</v>
      </c>
      <c r="DC13" s="699">
        <f>'B5_NHA data 2018'!G13</f>
        <v>1</v>
      </c>
      <c r="DD13" s="700">
        <f t="shared" si="35"/>
        <v>-0.38800000000000001</v>
      </c>
      <c r="DE13" s="701">
        <f t="shared" si="36"/>
        <v>-0.41599999999999998</v>
      </c>
      <c r="DF13" s="693" t="s">
        <v>117</v>
      </c>
      <c r="DG13" s="700">
        <f t="shared" si="12"/>
        <v>-0.22727272727272727</v>
      </c>
      <c r="DH13" s="701">
        <f t="shared" si="13"/>
        <v>-0.26262626262626265</v>
      </c>
      <c r="DI13" s="693">
        <f>(DB13-AZ13)/AZ13</f>
        <v>0.20218579234972678</v>
      </c>
      <c r="DJ13" s="694">
        <f>'B5_NHA data 2019'!B13</f>
        <v>987500</v>
      </c>
      <c r="DK13" s="699">
        <f>'B5_NHA data 2019'!C13</f>
        <v>12</v>
      </c>
      <c r="DL13" s="694">
        <f>'B5_NHA data 2019'!D13</f>
        <v>987500</v>
      </c>
      <c r="DM13" s="699">
        <f>'B5_NHA data 2019'!E13</f>
        <v>12</v>
      </c>
      <c r="DN13" s="694" t="s">
        <v>117</v>
      </c>
      <c r="DO13" s="699" t="s">
        <v>117</v>
      </c>
      <c r="DP13" s="700">
        <f t="shared" si="37"/>
        <v>0.2908496732026144</v>
      </c>
      <c r="DQ13" s="701">
        <f t="shared" si="38"/>
        <v>0.35273972602739728</v>
      </c>
      <c r="DR13" s="693" t="s">
        <v>117</v>
      </c>
      <c r="DS13" s="700">
        <f t="shared" si="39"/>
        <v>0.37152777777777779</v>
      </c>
      <c r="DT13" s="701">
        <f t="shared" si="40"/>
        <v>0.37152777777777779</v>
      </c>
      <c r="DU13" s="693" t="s">
        <v>117</v>
      </c>
      <c r="DV13" s="694">
        <f>'B5_NHA data 2020'!C13</f>
        <v>1299500</v>
      </c>
      <c r="DW13" s="699">
        <f>'B5_NHA data 2020'!B13</f>
        <v>18</v>
      </c>
      <c r="DX13" s="694">
        <f>'B5_NHA data 2020'!E13</f>
        <v>1299500</v>
      </c>
      <c r="DY13" s="699">
        <f>'B5_NHA data 2020'!D13</f>
        <v>18</v>
      </c>
      <c r="DZ13" s="694" t="str">
        <f>'B5_NHA data 2020'!G13</f>
        <v>n/a</v>
      </c>
      <c r="EA13" s="699">
        <f>'B5_NHA data 2020'!F13</f>
        <v>0</v>
      </c>
      <c r="EB13" s="700">
        <f t="shared" si="41"/>
        <v>0.3159493670886076</v>
      </c>
      <c r="EC13" s="701">
        <f t="shared" si="42"/>
        <v>0.3159493670886076</v>
      </c>
      <c r="ED13" s="693" t="s">
        <v>117</v>
      </c>
      <c r="EE13" s="700">
        <f t="shared" si="43"/>
        <v>0.10595744680851064</v>
      </c>
      <c r="EF13" s="701">
        <f t="shared" si="44"/>
        <v>0.10595744680851064</v>
      </c>
      <c r="EG13" s="693" t="s">
        <v>117</v>
      </c>
      <c r="EH13" s="694">
        <f>'B5_NHA data 2021'!C13</f>
        <v>1253000</v>
      </c>
      <c r="EI13" s="699">
        <f>'B5_NHA data 2021'!B13</f>
        <v>15</v>
      </c>
      <c r="EJ13" s="694">
        <f>'B5_NHA data 2021'!E13</f>
        <v>1253000</v>
      </c>
      <c r="EK13" s="699">
        <f>'B5_NHA data 2021'!D13</f>
        <v>15</v>
      </c>
      <c r="EL13" s="694" t="s">
        <v>117</v>
      </c>
      <c r="EM13" s="699">
        <f>'B5_NHA data 2021'!F13</f>
        <v>0</v>
      </c>
      <c r="EN13" s="694">
        <f>'B5_NHA data 2022'!C13</f>
        <v>2050000</v>
      </c>
      <c r="EO13" s="699">
        <f>'B5_NHA data 2022'!B13</f>
        <v>16</v>
      </c>
      <c r="EP13" s="694">
        <f>'B5_NHA data 2022'!E13</f>
        <v>2050000</v>
      </c>
      <c r="EQ13" s="699">
        <f>'B5_NHA data 2022'!D13</f>
        <v>16</v>
      </c>
      <c r="ER13" s="694" t="s">
        <v>117</v>
      </c>
      <c r="ES13" s="699">
        <f>'B5_NHA data 2022'!F13</f>
        <v>0</v>
      </c>
      <c r="ET13" s="694">
        <v>2100000</v>
      </c>
      <c r="EU13" s="699">
        <v>27</v>
      </c>
      <c r="EV13" s="694">
        <v>2100000</v>
      </c>
      <c r="EW13" s="699">
        <v>27</v>
      </c>
      <c r="EX13" s="694" t="s">
        <v>117</v>
      </c>
      <c r="EY13" s="699">
        <f>'B5_NHA data 2023'!F13</f>
        <v>0</v>
      </c>
      <c r="EZ13" s="694">
        <v>2187500</v>
      </c>
      <c r="FA13" s="699">
        <v>8</v>
      </c>
      <c r="FB13" s="694">
        <v>2175000</v>
      </c>
      <c r="FC13" s="699">
        <v>7</v>
      </c>
      <c r="FD13" s="694">
        <v>3700000</v>
      </c>
      <c r="FE13" s="699">
        <v>1</v>
      </c>
      <c r="FF13" s="694">
        <v>2225000</v>
      </c>
      <c r="FG13" s="699">
        <v>17</v>
      </c>
      <c r="FH13" s="694">
        <v>2187500</v>
      </c>
      <c r="FI13" s="699">
        <v>16</v>
      </c>
      <c r="FJ13" s="694">
        <v>5200000</v>
      </c>
      <c r="FK13" s="699">
        <v>1</v>
      </c>
      <c r="FL13" s="700">
        <f t="shared" si="46"/>
        <v>1.7142857142857144E-2</v>
      </c>
      <c r="FM13" s="701">
        <f t="shared" si="47"/>
        <v>5.7471264367816091E-3</v>
      </c>
      <c r="FN13" s="693">
        <f t="shared" si="48"/>
        <v>0.40540540540540543</v>
      </c>
      <c r="FO13" s="804">
        <f t="shared" si="14"/>
        <v>1.2151898734177216</v>
      </c>
      <c r="FP13" s="805">
        <f t="shared" si="15"/>
        <v>1.2025316455696202</v>
      </c>
      <c r="FQ13" s="806" t="s">
        <v>117</v>
      </c>
    </row>
    <row r="14" spans="1:173" s="692" customFormat="1">
      <c r="A14" s="688" t="s">
        <v>42</v>
      </c>
      <c r="B14" s="689">
        <f>'B5_NHA data 2008'!B13</f>
        <v>410000</v>
      </c>
      <c r="C14" s="690">
        <f>'B5_NHA data 2008'!C13</f>
        <v>8</v>
      </c>
      <c r="D14" s="689">
        <f>'B5_NHA data 2008'!D13</f>
        <v>410000</v>
      </c>
      <c r="E14" s="690">
        <f>'B5_NHA data 2008'!E13</f>
        <v>7</v>
      </c>
      <c r="F14" s="689" t="e">
        <f>'B5_NHA data 2008'!F13</f>
        <v>#N/A</v>
      </c>
      <c r="G14" s="690">
        <f>'B5_NHA data 2008'!G13</f>
        <v>1</v>
      </c>
      <c r="H14" s="691">
        <f>(B14-'B5_NHA data 2007'!B13)/'B5_NHA data 2007'!B13</f>
        <v>-0.1276595744680851</v>
      </c>
      <c r="I14" s="691">
        <f>(D14-'B5_NHA data 2007'!D13)/'B5_NHA data 2007'!D13</f>
        <v>3.7974683544303799E-2</v>
      </c>
      <c r="J14" s="691" t="e">
        <f>(F14-'B5_NHA data 2007'!F13)/'B5_NHA data 2007'!F13</f>
        <v>#N/A</v>
      </c>
      <c r="L14" s="689">
        <f>'B5_NHA data 2009'!B13</f>
        <v>329900</v>
      </c>
      <c r="M14" s="690">
        <f>'B5_NHA data 2009'!C13</f>
        <v>15</v>
      </c>
      <c r="N14" s="689">
        <f>'B5_NHA data 2009'!D13</f>
        <v>395000</v>
      </c>
      <c r="O14" s="690">
        <f>'B5_NHA data 2009'!E13</f>
        <v>11</v>
      </c>
      <c r="P14" s="689">
        <f>'B5_NHA data 2009'!F13</f>
        <v>329533</v>
      </c>
      <c r="Q14" s="690">
        <f>'B5_NHA data 2009'!G13</f>
        <v>4</v>
      </c>
      <c r="R14" s="693">
        <f t="shared" si="16"/>
        <v>-0.19536585365853659</v>
      </c>
      <c r="S14" s="693">
        <f t="shared" si="17"/>
        <v>-3.6585365853658534E-2</v>
      </c>
      <c r="T14" s="693" t="s">
        <v>117</v>
      </c>
      <c r="V14" s="689">
        <f>'B5_NHA data 2010'!B13</f>
        <v>395700</v>
      </c>
      <c r="W14" s="690">
        <f>'B5_NHA data 2010'!C13</f>
        <v>10</v>
      </c>
      <c r="X14" s="689">
        <f>'B5_NHA data 2010'!D13</f>
        <v>395700</v>
      </c>
      <c r="Y14" s="690">
        <f>'B5_NHA data 2010'!E13</f>
        <v>10</v>
      </c>
      <c r="Z14" s="689" t="str">
        <f>'B5_NHA data 2010'!F13</f>
        <v>n/a</v>
      </c>
      <c r="AA14" s="690" t="str">
        <f>'B5_NHA data 2010'!G13</f>
        <v>n/a</v>
      </c>
      <c r="AB14" s="693">
        <f t="shared" si="19"/>
        <v>0.19945438011518643</v>
      </c>
      <c r="AC14" s="693">
        <f t="shared" si="20"/>
        <v>1.7721518987341772E-3</v>
      </c>
      <c r="AD14" s="702" t="s">
        <v>117</v>
      </c>
      <c r="AF14" s="689">
        <f>'B5_NHA data 2011'!B13</f>
        <v>254933</v>
      </c>
      <c r="AG14" s="690">
        <f>'B5_NHA data 2011'!C13</f>
        <v>6</v>
      </c>
      <c r="AH14" s="689">
        <f>'B5_NHA data 2011'!D13</f>
        <v>254933</v>
      </c>
      <c r="AI14" s="690">
        <f>'B5_NHA data 2011'!E13</f>
        <v>6</v>
      </c>
      <c r="AJ14" s="689" t="str">
        <f>'B5_NHA data 2011'!F13</f>
        <v>n/a</v>
      </c>
      <c r="AK14" s="690" t="str">
        <f>'B5_NHA data 2011'!G13</f>
        <v>n/a</v>
      </c>
      <c r="AL14" s="693">
        <f t="shared" si="22"/>
        <v>-0.35574172352792521</v>
      </c>
      <c r="AM14" s="693">
        <f t="shared" si="23"/>
        <v>-0.35574172352792521</v>
      </c>
      <c r="AN14" s="693" t="s">
        <v>117</v>
      </c>
      <c r="AP14" s="694">
        <f>'B5_NHA data 2012'!B13</f>
        <v>395000</v>
      </c>
      <c r="AQ14" s="695">
        <f>'B5_NHA data 2012'!C13</f>
        <v>19</v>
      </c>
      <c r="AR14" s="694">
        <f>'B5_NHA data 2012'!D13</f>
        <v>395000</v>
      </c>
      <c r="AS14" s="695">
        <f>'B5_NHA data 2012'!E13</f>
        <v>19</v>
      </c>
      <c r="AT14" s="694">
        <f>'B5_NHA data 2012'!F13</f>
        <v>0</v>
      </c>
      <c r="AU14" s="695">
        <f>'B5_NHA data 2012'!G13</f>
        <v>0</v>
      </c>
      <c r="AV14" s="694">
        <f>'B5_NHA data 2013'!B13</f>
        <v>398500</v>
      </c>
      <c r="AW14" s="695">
        <f>'B5_NHA data 2013'!C13</f>
        <v>16</v>
      </c>
      <c r="AX14" s="694">
        <f>'B5_NHA data 2013'!D13</f>
        <v>398500</v>
      </c>
      <c r="AY14" s="695">
        <f>'B5_NHA data 2013'!E13</f>
        <v>16</v>
      </c>
      <c r="AZ14" s="694">
        <f>'B5_NHA data 2013'!F13</f>
        <v>0</v>
      </c>
      <c r="BA14" s="695">
        <f>'B5_NHA data 2013'!G13</f>
        <v>0</v>
      </c>
      <c r="BB14" s="696">
        <f t="shared" si="25"/>
        <v>8.8607594936708865E-3</v>
      </c>
      <c r="BC14" s="697">
        <f t="shared" si="26"/>
        <v>8.8607594936708865E-3</v>
      </c>
      <c r="BD14" s="698" t="s">
        <v>117</v>
      </c>
      <c r="BE14" s="694">
        <f>'B5_NHA data 2014'!B13</f>
        <v>342666</v>
      </c>
      <c r="BF14" s="699">
        <f>'B5_NHA data 2014'!C13</f>
        <v>14</v>
      </c>
      <c r="BG14" s="694">
        <f>'B5_NHA data 2014'!D13</f>
        <v>350533</v>
      </c>
      <c r="BH14" s="699">
        <f>'B5_NHA data 2014'!E13</f>
        <v>13</v>
      </c>
      <c r="BI14" s="694">
        <f>'B5_NHA data 2014'!F13</f>
        <v>335000</v>
      </c>
      <c r="BJ14" s="699">
        <f>'B5_NHA data 2014'!G13</f>
        <v>1</v>
      </c>
      <c r="BK14" s="700">
        <f t="shared" si="0"/>
        <v>-0.14011041405269761</v>
      </c>
      <c r="BL14" s="701">
        <f t="shared" si="1"/>
        <v>-0.12036888331242158</v>
      </c>
      <c r="BM14" s="693" t="s">
        <v>117</v>
      </c>
      <c r="BN14" s="694">
        <f>'B5_NHA data 2015'!B13</f>
        <v>358866</v>
      </c>
      <c r="BO14" s="699">
        <f>'B5_NHA data 2015'!C13</f>
        <v>25</v>
      </c>
      <c r="BP14" s="694">
        <f>'B5_NHA data 2015'!D13</f>
        <v>358866</v>
      </c>
      <c r="BQ14" s="699">
        <f>'B5_NHA data 2015'!E13</f>
        <v>25</v>
      </c>
      <c r="BR14" s="694" t="str">
        <f>'B5_NHA data 2015'!F13</f>
        <v xml:space="preserve">n/a </v>
      </c>
      <c r="BS14" s="699">
        <f>'B5_NHA data 2015'!G13</f>
        <v>0</v>
      </c>
      <c r="BT14" s="700">
        <f t="shared" si="2"/>
        <v>4.7276356568787099E-2</v>
      </c>
      <c r="BU14" s="701">
        <f t="shared" si="3"/>
        <v>2.3772369505866781E-2</v>
      </c>
      <c r="BV14" s="693" t="s">
        <v>117</v>
      </c>
      <c r="BW14" s="700">
        <f t="shared" si="4"/>
        <v>-9.3085670962850642E-2</v>
      </c>
      <c r="BX14" s="701">
        <f t="shared" si="5"/>
        <v>-9.3085670962850642E-2</v>
      </c>
      <c r="BY14" s="693" t="s">
        <v>117</v>
      </c>
      <c r="BZ14" s="694">
        <f>'B5_NHA data 2016'!B14</f>
        <v>370000</v>
      </c>
      <c r="CA14" s="699">
        <f>'B5_NHA data 2016'!C14</f>
        <v>37</v>
      </c>
      <c r="CB14" s="694">
        <f>'B5_NHA data 2016'!D14</f>
        <v>370000</v>
      </c>
      <c r="CC14" s="699">
        <f>'B5_NHA data 2016'!E14</f>
        <v>37</v>
      </c>
      <c r="CD14" s="694">
        <f>'B5_NHA data 2016'!F14</f>
        <v>0</v>
      </c>
      <c r="CE14" s="699">
        <f>'B5_NHA data 2016'!G14</f>
        <v>0</v>
      </c>
      <c r="CF14" s="700">
        <f t="shared" si="29"/>
        <v>3.102550812838218E-2</v>
      </c>
      <c r="CG14" s="701">
        <f t="shared" si="30"/>
        <v>3.102550812838218E-2</v>
      </c>
      <c r="CH14" s="702" t="s">
        <v>117</v>
      </c>
      <c r="CI14" s="700">
        <f t="shared" si="6"/>
        <v>0.45136173033699051</v>
      </c>
      <c r="CJ14" s="701">
        <f t="shared" si="7"/>
        <v>0.45136173033699051</v>
      </c>
      <c r="CK14" s="702" t="s">
        <v>117</v>
      </c>
      <c r="CL14" s="694">
        <f>'B5_NHA data 2017'!B14</f>
        <v>391266</v>
      </c>
      <c r="CM14" s="699">
        <f>'B5_NHA data 2017'!C14</f>
        <v>32</v>
      </c>
      <c r="CN14" s="694">
        <f>'B5_NHA data 2017'!D14</f>
        <v>375000</v>
      </c>
      <c r="CO14" s="699">
        <f>'B5_NHA data 2017'!E14</f>
        <v>31</v>
      </c>
      <c r="CP14" s="694">
        <f>'B5_NHA data 2017'!F14</f>
        <v>449933</v>
      </c>
      <c r="CQ14" s="699">
        <f>'B5_NHA data 2017'!G14</f>
        <v>1</v>
      </c>
      <c r="CR14" s="700">
        <f t="shared" si="32"/>
        <v>5.7475675675675679E-2</v>
      </c>
      <c r="CS14" s="701">
        <f t="shared" si="33"/>
        <v>1.3513513513513514E-2</v>
      </c>
      <c r="CT14" s="693" t="s">
        <v>296</v>
      </c>
      <c r="CU14" s="700">
        <f t="shared" si="9"/>
        <v>-9.4531645569620251E-3</v>
      </c>
      <c r="CV14" s="701">
        <f t="shared" si="10"/>
        <v>-5.0632911392405063E-2</v>
      </c>
      <c r="CW14" s="693" t="s">
        <v>296</v>
      </c>
      <c r="CX14" s="694">
        <f>'B5_NHA data 2018'!B14</f>
        <v>406000</v>
      </c>
      <c r="CY14" s="699">
        <f>'B5_NHA data 2018'!C14</f>
        <v>18</v>
      </c>
      <c r="CZ14" s="694">
        <f>'B5_NHA data 2018'!D14</f>
        <v>406000</v>
      </c>
      <c r="DA14" s="699">
        <f>'B5_NHA data 2018'!E14</f>
        <v>18</v>
      </c>
      <c r="DB14" s="694" t="str">
        <f>'B5_NHA data 2018'!F14</f>
        <v>n/a</v>
      </c>
      <c r="DC14" s="699">
        <f>'B5_NHA data 2018'!G14</f>
        <v>0</v>
      </c>
      <c r="DD14" s="700">
        <f t="shared" si="35"/>
        <v>3.765724596566019E-2</v>
      </c>
      <c r="DE14" s="701">
        <f t="shared" si="36"/>
        <v>8.2666666666666666E-2</v>
      </c>
      <c r="DF14" s="693" t="s">
        <v>117</v>
      </c>
      <c r="DG14" s="700">
        <f t="shared" si="12"/>
        <v>1.8820577164366373E-2</v>
      </c>
      <c r="DH14" s="701">
        <f t="shared" si="13"/>
        <v>1.8820577164366373E-2</v>
      </c>
      <c r="DI14" s="693" t="s">
        <v>117</v>
      </c>
      <c r="DJ14" s="694">
        <f>'B5_NHA data 2019'!B14</f>
        <v>492500</v>
      </c>
      <c r="DK14" s="699">
        <f>'B5_NHA data 2019'!C14</f>
        <v>28</v>
      </c>
      <c r="DL14" s="694">
        <f>'B5_NHA data 2019'!D14</f>
        <v>492500</v>
      </c>
      <c r="DM14" s="699">
        <f>'B5_NHA data 2019'!E14</f>
        <v>28</v>
      </c>
      <c r="DN14" s="694" t="s">
        <v>117</v>
      </c>
      <c r="DO14" s="699" t="s">
        <v>117</v>
      </c>
      <c r="DP14" s="700">
        <f t="shared" si="37"/>
        <v>0.21305418719211822</v>
      </c>
      <c r="DQ14" s="701">
        <f t="shared" si="38"/>
        <v>0.21305418719211822</v>
      </c>
      <c r="DR14" s="693" t="s">
        <v>117</v>
      </c>
      <c r="DS14" s="700">
        <f t="shared" si="39"/>
        <v>0.43725960556343496</v>
      </c>
      <c r="DT14" s="701">
        <f t="shared" si="40"/>
        <v>0.40500323792624376</v>
      </c>
      <c r="DU14" s="693" t="s">
        <v>117</v>
      </c>
      <c r="DV14" s="694">
        <f>'B5_NHA data 2020'!C14</f>
        <v>512500</v>
      </c>
      <c r="DW14" s="699">
        <f>'B5_NHA data 2020'!B14</f>
        <v>18</v>
      </c>
      <c r="DX14" s="694">
        <f>'B5_NHA data 2020'!E14</f>
        <v>510000</v>
      </c>
      <c r="DY14" s="699">
        <f>'B5_NHA data 2020'!D14</f>
        <v>17</v>
      </c>
      <c r="DZ14" s="694">
        <f>'B5_NHA data 2020'!G14</f>
        <v>655000</v>
      </c>
      <c r="EA14" s="699">
        <f>'B5_NHA data 2020'!F14</f>
        <v>1</v>
      </c>
      <c r="EB14" s="700">
        <f t="shared" si="41"/>
        <v>4.060913705583756E-2</v>
      </c>
      <c r="EC14" s="701">
        <f t="shared" si="42"/>
        <v>3.553299492385787E-2</v>
      </c>
      <c r="ED14" s="693" t="s">
        <v>117</v>
      </c>
      <c r="EE14" s="700">
        <f t="shared" si="43"/>
        <v>0.42810965652917804</v>
      </c>
      <c r="EF14" s="701">
        <f t="shared" si="44"/>
        <v>0.42114326796074303</v>
      </c>
      <c r="EG14" s="693" t="s">
        <v>117</v>
      </c>
      <c r="EH14" s="694">
        <f>'B5_NHA data 2021'!C14</f>
        <v>685000</v>
      </c>
      <c r="EI14" s="699">
        <f>'B5_NHA data 2021'!B14</f>
        <v>31</v>
      </c>
      <c r="EJ14" s="694">
        <f>'B5_NHA data 2021'!E14</f>
        <v>677000</v>
      </c>
      <c r="EK14" s="699">
        <f>'B5_NHA data 2021'!D14</f>
        <v>30</v>
      </c>
      <c r="EL14" s="694">
        <f>'B5_NHA data 2021'!G14</f>
        <v>703000</v>
      </c>
      <c r="EM14" s="699">
        <f>'B5_NHA data 2021'!F14</f>
        <v>1</v>
      </c>
      <c r="EN14" s="694">
        <f>'B5_NHA data 2022'!C14</f>
        <v>625000</v>
      </c>
      <c r="EO14" s="699">
        <f>'B5_NHA data 2022'!B14</f>
        <v>19</v>
      </c>
      <c r="EP14" s="694">
        <f>'B5_NHA data 2022'!E14</f>
        <v>625000</v>
      </c>
      <c r="EQ14" s="699">
        <f>'B5_NHA data 2022'!D14</f>
        <v>19</v>
      </c>
      <c r="ER14" s="694" t="s">
        <v>117</v>
      </c>
      <c r="ES14" s="699">
        <f>'B5_NHA data 2022'!F14</f>
        <v>0</v>
      </c>
      <c r="ET14" s="694">
        <v>550000</v>
      </c>
      <c r="EU14" s="699">
        <v>17</v>
      </c>
      <c r="EV14" s="694">
        <v>550000</v>
      </c>
      <c r="EW14" s="699">
        <v>17</v>
      </c>
      <c r="EX14" s="694" t="s">
        <v>117</v>
      </c>
      <c r="EY14" s="699">
        <f>'B5_NHA data 2023'!F14</f>
        <v>0</v>
      </c>
      <c r="EZ14" s="694">
        <v>640000</v>
      </c>
      <c r="FA14" s="699">
        <v>12</v>
      </c>
      <c r="FB14" s="694">
        <v>630000</v>
      </c>
      <c r="FC14" s="699">
        <v>11</v>
      </c>
      <c r="FD14" s="694">
        <v>650000</v>
      </c>
      <c r="FE14" s="699">
        <v>1</v>
      </c>
      <c r="FF14" s="694">
        <v>742500</v>
      </c>
      <c r="FG14" s="699">
        <v>20</v>
      </c>
      <c r="FH14" s="694">
        <v>742500</v>
      </c>
      <c r="FI14" s="699">
        <v>20</v>
      </c>
      <c r="FJ14" s="694" t="s">
        <v>117</v>
      </c>
      <c r="FK14" s="699" t="s">
        <v>117</v>
      </c>
      <c r="FL14" s="700">
        <f t="shared" si="46"/>
        <v>0.16015625</v>
      </c>
      <c r="FM14" s="701">
        <f t="shared" si="47"/>
        <v>0.17857142857142858</v>
      </c>
      <c r="FN14" s="693" t="s">
        <v>117</v>
      </c>
      <c r="FO14" s="804">
        <f t="shared" si="14"/>
        <v>0.29949238578680204</v>
      </c>
      <c r="FP14" s="805">
        <f t="shared" si="15"/>
        <v>0.27918781725888325</v>
      </c>
      <c r="FQ14" s="806" t="s">
        <v>117</v>
      </c>
    </row>
    <row r="15" spans="1:173" s="692" customFormat="1">
      <c r="A15" s="688" t="s">
        <v>43</v>
      </c>
      <c r="B15" s="689">
        <f>'B5_NHA data 2008'!B14</f>
        <v>420000</v>
      </c>
      <c r="C15" s="690">
        <f>'B5_NHA data 2008'!C14</f>
        <v>3</v>
      </c>
      <c r="D15" s="689">
        <f>'B5_NHA data 2008'!D14</f>
        <v>420000</v>
      </c>
      <c r="E15" s="690">
        <f>'B5_NHA data 2008'!E14</f>
        <v>3</v>
      </c>
      <c r="F15" s="689" t="e">
        <f>'B5_NHA data 2008'!F14</f>
        <v>#N/A</v>
      </c>
      <c r="G15" s="690" t="e">
        <f>'B5_NHA data 2008'!G14</f>
        <v>#N/A</v>
      </c>
      <c r="H15" s="691">
        <f>(B15-'B5_NHA data 2007'!B14)/'B5_NHA data 2007'!B14</f>
        <v>0.1067193675889328</v>
      </c>
      <c r="I15" s="691">
        <f>(D15-'B5_NHA data 2007'!D14)/'B5_NHA data 2007'!D14</f>
        <v>2.3866348448687352E-3</v>
      </c>
      <c r="J15" s="691" t="e">
        <f>(F15-'B5_NHA data 2007'!F14)/'B5_NHA data 2007'!F14</f>
        <v>#N/A</v>
      </c>
      <c r="L15" s="689">
        <f>'B5_NHA data 2009'!B14</f>
        <v>552000</v>
      </c>
      <c r="M15" s="690">
        <f>'B5_NHA data 2009'!C14</f>
        <v>7</v>
      </c>
      <c r="N15" s="689">
        <f>'B5_NHA data 2009'!D14</f>
        <v>552000</v>
      </c>
      <c r="O15" s="690">
        <f>'B5_NHA data 2009'!E14</f>
        <v>7</v>
      </c>
      <c r="P15" s="689" t="str">
        <f>'B5_NHA data 2009'!F14</f>
        <v>n/a</v>
      </c>
      <c r="Q15" s="690" t="str">
        <f>'B5_NHA data 2009'!G14</f>
        <v>n/a</v>
      </c>
      <c r="R15" s="693">
        <f t="shared" si="16"/>
        <v>0.31428571428571428</v>
      </c>
      <c r="S15" s="693">
        <f t="shared" si="17"/>
        <v>0.31428571428571428</v>
      </c>
      <c r="T15" s="693" t="s">
        <v>117</v>
      </c>
      <c r="V15" s="689">
        <f>'B5_NHA data 2010'!B14</f>
        <v>459000</v>
      </c>
      <c r="W15" s="690">
        <f>'B5_NHA data 2010'!C14</f>
        <v>7</v>
      </c>
      <c r="X15" s="689">
        <f>'B5_NHA data 2010'!D14</f>
        <v>459000</v>
      </c>
      <c r="Y15" s="690">
        <f>'B5_NHA data 2010'!E14</f>
        <v>7</v>
      </c>
      <c r="Z15" s="689" t="str">
        <f>'B5_NHA data 2010'!F14</f>
        <v>n/a</v>
      </c>
      <c r="AA15" s="690" t="str">
        <f>'B5_NHA data 2010'!G14</f>
        <v>n/a</v>
      </c>
      <c r="AB15" s="693">
        <f t="shared" si="19"/>
        <v>-0.16847826086956522</v>
      </c>
      <c r="AC15" s="693">
        <f t="shared" si="20"/>
        <v>-0.16847826086956522</v>
      </c>
      <c r="AD15" s="702" t="s">
        <v>117</v>
      </c>
      <c r="AF15" s="689">
        <f>'B5_NHA data 2011'!B14</f>
        <v>400000</v>
      </c>
      <c r="AG15" s="690">
        <f>'B5_NHA data 2011'!C14</f>
        <v>3</v>
      </c>
      <c r="AH15" s="689">
        <f>'B5_NHA data 2011'!D14</f>
        <v>400000</v>
      </c>
      <c r="AI15" s="690">
        <f>'B5_NHA data 2011'!E14</f>
        <v>3</v>
      </c>
      <c r="AJ15" s="689" t="str">
        <f>'B5_NHA data 2011'!F14</f>
        <v>n/a</v>
      </c>
      <c r="AK15" s="690" t="str">
        <f>'B5_NHA data 2011'!G14</f>
        <v>n/a</v>
      </c>
      <c r="AL15" s="693">
        <f t="shared" si="22"/>
        <v>-0.12854030501089325</v>
      </c>
      <c r="AM15" s="693">
        <f t="shared" si="23"/>
        <v>-0.12854030501089325</v>
      </c>
      <c r="AN15" s="693" t="s">
        <v>117</v>
      </c>
      <c r="AP15" s="694">
        <f>'B5_NHA data 2012'!B14</f>
        <v>530000</v>
      </c>
      <c r="AQ15" s="695">
        <f>'B5_NHA data 2012'!C14</f>
        <v>3</v>
      </c>
      <c r="AR15" s="694">
        <f>'B5_NHA data 2012'!D14</f>
        <v>530000</v>
      </c>
      <c r="AS15" s="695">
        <f>'B5_NHA data 2012'!E14</f>
        <v>3</v>
      </c>
      <c r="AT15" s="694">
        <f>'B5_NHA data 2012'!F14</f>
        <v>0</v>
      </c>
      <c r="AU15" s="695">
        <f>'B5_NHA data 2012'!G14</f>
        <v>0</v>
      </c>
      <c r="AV15" s="694">
        <f>'B5_NHA data 2013'!B14</f>
        <v>460350</v>
      </c>
      <c r="AW15" s="695">
        <f>'B5_NHA data 2013'!C14</f>
        <v>8</v>
      </c>
      <c r="AX15" s="694">
        <f>'B5_NHA data 2013'!D14</f>
        <v>460350</v>
      </c>
      <c r="AY15" s="695">
        <f>'B5_NHA data 2013'!E14</f>
        <v>8</v>
      </c>
      <c r="AZ15" s="694">
        <f>'B5_NHA data 2013'!F14</f>
        <v>0</v>
      </c>
      <c r="BA15" s="695">
        <f>'B5_NHA data 2013'!G14</f>
        <v>0</v>
      </c>
      <c r="BB15" s="696">
        <f t="shared" si="25"/>
        <v>-0.13141509433962265</v>
      </c>
      <c r="BC15" s="697">
        <f t="shared" si="26"/>
        <v>-0.13141509433962265</v>
      </c>
      <c r="BD15" s="698" t="s">
        <v>117</v>
      </c>
      <c r="BE15" s="694">
        <f>'B5_NHA data 2014'!B14</f>
        <v>645000</v>
      </c>
      <c r="BF15" s="699">
        <f>'B5_NHA data 2014'!C14</f>
        <v>3</v>
      </c>
      <c r="BG15" s="694">
        <f>'B5_NHA data 2014'!D14</f>
        <v>645000</v>
      </c>
      <c r="BH15" s="699">
        <f>'B5_NHA data 2014'!E14</f>
        <v>3</v>
      </c>
      <c r="BI15" s="694" t="str">
        <f>'B5_NHA data 2014'!F14</f>
        <v>n/a</v>
      </c>
      <c r="BJ15" s="699" t="str">
        <f>'B5_NHA data 2014'!G14</f>
        <v>n/a</v>
      </c>
      <c r="BK15" s="700">
        <f t="shared" si="0"/>
        <v>0.40110785272075594</v>
      </c>
      <c r="BL15" s="701">
        <f t="shared" si="1"/>
        <v>0.40110785272075594</v>
      </c>
      <c r="BM15" s="693" t="s">
        <v>117</v>
      </c>
      <c r="BN15" s="694">
        <f>'B5_NHA data 2015'!B14</f>
        <v>707000</v>
      </c>
      <c r="BO15" s="699">
        <f>'B5_NHA data 2015'!C14</f>
        <v>8</v>
      </c>
      <c r="BP15" s="694">
        <f>'B5_NHA data 2015'!D14</f>
        <v>707000</v>
      </c>
      <c r="BQ15" s="699">
        <f>'B5_NHA data 2015'!E14</f>
        <v>8</v>
      </c>
      <c r="BR15" s="694" t="str">
        <f>'B5_NHA data 2015'!F14</f>
        <v xml:space="preserve">n/a </v>
      </c>
      <c r="BS15" s="699">
        <f>'B5_NHA data 2015'!G14</f>
        <v>0</v>
      </c>
      <c r="BT15" s="700">
        <f t="shared" si="2"/>
        <v>9.6124031007751937E-2</v>
      </c>
      <c r="BU15" s="701">
        <f t="shared" si="3"/>
        <v>9.6124031007751937E-2</v>
      </c>
      <c r="BV15" s="693" t="s">
        <v>117</v>
      </c>
      <c r="BW15" s="700">
        <f t="shared" si="4"/>
        <v>0.54030501089324623</v>
      </c>
      <c r="BX15" s="701">
        <f t="shared" si="5"/>
        <v>0.54030501089324623</v>
      </c>
      <c r="BY15" s="693" t="s">
        <v>117</v>
      </c>
      <c r="BZ15" s="694">
        <f>'B5_NHA data 2016'!B15</f>
        <v>659000</v>
      </c>
      <c r="CA15" s="699">
        <f>'B5_NHA data 2016'!C15</f>
        <v>11</v>
      </c>
      <c r="CB15" s="694">
        <f>'B5_NHA data 2016'!D15</f>
        <v>692100</v>
      </c>
      <c r="CC15" s="699">
        <f>'B5_NHA data 2016'!E15</f>
        <v>10</v>
      </c>
      <c r="CD15" s="694">
        <f>'B5_NHA data 2016'!F15</f>
        <v>659000</v>
      </c>
      <c r="CE15" s="699">
        <f>'B5_NHA data 2016'!G15</f>
        <v>1</v>
      </c>
      <c r="CF15" s="700">
        <f t="shared" si="29"/>
        <v>-6.7892503536067891E-2</v>
      </c>
      <c r="CG15" s="701">
        <f t="shared" si="30"/>
        <v>-2.1074964639321073E-2</v>
      </c>
      <c r="CH15" s="702" t="s">
        <v>117</v>
      </c>
      <c r="CI15" s="700">
        <f t="shared" si="6"/>
        <v>0.64749999999999996</v>
      </c>
      <c r="CJ15" s="701">
        <f t="shared" si="7"/>
        <v>0.73024999999999995</v>
      </c>
      <c r="CK15" s="702" t="s">
        <v>117</v>
      </c>
      <c r="CL15" s="694">
        <f>'B5_NHA data 2017'!B15</f>
        <v>485000</v>
      </c>
      <c r="CM15" s="699">
        <f>'B5_NHA data 2017'!C15</f>
        <v>13</v>
      </c>
      <c r="CN15" s="694">
        <f>'B5_NHA data 2017'!D15</f>
        <v>485000</v>
      </c>
      <c r="CO15" s="699">
        <f>'B5_NHA data 2017'!E15</f>
        <v>13</v>
      </c>
      <c r="CP15" s="694">
        <f>'B5_NHA data 2017'!F15</f>
        <v>0</v>
      </c>
      <c r="CQ15" s="699">
        <f>'B5_NHA data 2017'!G15</f>
        <v>0</v>
      </c>
      <c r="CR15" s="700">
        <f t="shared" si="32"/>
        <v>-0.26403641881638845</v>
      </c>
      <c r="CS15" s="701">
        <f t="shared" si="33"/>
        <v>-0.29923421470885708</v>
      </c>
      <c r="CT15" s="693">
        <f t="shared" si="34"/>
        <v>-1</v>
      </c>
      <c r="CU15" s="700">
        <f t="shared" si="9"/>
        <v>-8.4905660377358486E-2</v>
      </c>
      <c r="CV15" s="701">
        <f t="shared" si="10"/>
        <v>-8.4905660377358486E-2</v>
      </c>
      <c r="CW15" s="693" t="s">
        <v>296</v>
      </c>
      <c r="CX15" s="694">
        <f>'B5_NHA data 2018'!B15</f>
        <v>613766</v>
      </c>
      <c r="CY15" s="699">
        <f>'B5_NHA data 2018'!C15</f>
        <v>4</v>
      </c>
      <c r="CZ15" s="694">
        <f>'B5_NHA data 2018'!D15</f>
        <v>613766</v>
      </c>
      <c r="DA15" s="699">
        <f>'B5_NHA data 2018'!E15</f>
        <v>4</v>
      </c>
      <c r="DB15" s="694" t="str">
        <f>'B5_NHA data 2018'!F15</f>
        <v>n/a</v>
      </c>
      <c r="DC15" s="699">
        <f>'B5_NHA data 2018'!G15</f>
        <v>0</v>
      </c>
      <c r="DD15" s="700">
        <f t="shared" si="35"/>
        <v>0.26549690721649483</v>
      </c>
      <c r="DE15" s="701">
        <f t="shared" si="36"/>
        <v>0.26549690721649483</v>
      </c>
      <c r="DF15" s="693" t="s">
        <v>117</v>
      </c>
      <c r="DG15" s="700">
        <f t="shared" si="12"/>
        <v>0.33325947648528292</v>
      </c>
      <c r="DH15" s="701">
        <f t="shared" si="13"/>
        <v>0.33325947648528292</v>
      </c>
      <c r="DI15" s="693" t="s">
        <v>117</v>
      </c>
      <c r="DJ15" s="694">
        <f>'B5_NHA data 2019'!B15</f>
        <v>647500</v>
      </c>
      <c r="DK15" s="699">
        <f>'B5_NHA data 2019'!C15</f>
        <v>6</v>
      </c>
      <c r="DL15" s="694">
        <f>'B5_NHA data 2019'!D15</f>
        <v>520000</v>
      </c>
      <c r="DM15" s="699">
        <f>'B5_NHA data 2019'!E15</f>
        <v>5</v>
      </c>
      <c r="DN15" s="694">
        <f>'B5_NHA data 2019'!F15</f>
        <v>775000</v>
      </c>
      <c r="DO15" s="699">
        <f>'B5_NHA data 2019'!G15</f>
        <v>1</v>
      </c>
      <c r="DP15" s="700">
        <f t="shared" si="37"/>
        <v>5.4962314628050429E-2</v>
      </c>
      <c r="DQ15" s="701">
        <f t="shared" si="38"/>
        <v>-0.15277157744156566</v>
      </c>
      <c r="DR15" s="693" t="s">
        <v>117</v>
      </c>
      <c r="DS15" s="700">
        <f t="shared" si="39"/>
        <v>3.875968992248062E-3</v>
      </c>
      <c r="DT15" s="701">
        <f t="shared" si="40"/>
        <v>-0.19379844961240311</v>
      </c>
      <c r="DU15" s="693" t="s">
        <v>117</v>
      </c>
      <c r="DV15" s="694">
        <f>'B5_NHA data 2020'!C15</f>
        <v>792466</v>
      </c>
      <c r="DW15" s="699">
        <f>'B5_NHA data 2020'!B15</f>
        <v>8</v>
      </c>
      <c r="DX15" s="694">
        <f>'B5_NHA data 2020'!E15</f>
        <v>785000</v>
      </c>
      <c r="DY15" s="699">
        <f>'B5_NHA data 2020'!D15</f>
        <v>7</v>
      </c>
      <c r="DZ15" s="694">
        <f>'B5_NHA data 2020'!G15</f>
        <v>799933</v>
      </c>
      <c r="EA15" s="699">
        <f>'B5_NHA data 2020'!F15</f>
        <v>1</v>
      </c>
      <c r="EB15" s="700">
        <f t="shared" si="41"/>
        <v>0.2238857142857143</v>
      </c>
      <c r="EC15" s="701">
        <f t="shared" si="42"/>
        <v>0.50961538461538458</v>
      </c>
      <c r="ED15" s="693">
        <f t="shared" ref="ED15" si="49">(DZ15-DN15)/DN15</f>
        <v>3.2171612903225809E-2</v>
      </c>
      <c r="EE15" s="700">
        <f t="shared" si="43"/>
        <v>0.12088543140028289</v>
      </c>
      <c r="EF15" s="701">
        <f t="shared" si="44"/>
        <v>0.11032531824611033</v>
      </c>
      <c r="EG15" s="693" t="s">
        <v>117</v>
      </c>
      <c r="EH15" s="694">
        <f>'B5_NHA data 2021'!C15</f>
        <v>925000</v>
      </c>
      <c r="EI15" s="699">
        <f>'B5_NHA data 2021'!B15</f>
        <v>11</v>
      </c>
      <c r="EJ15" s="694">
        <f>'B5_NHA data 2021'!E15</f>
        <v>925000</v>
      </c>
      <c r="EK15" s="699">
        <f>'B5_NHA data 2021'!D15</f>
        <v>11</v>
      </c>
      <c r="EL15" s="694" t="s">
        <v>117</v>
      </c>
      <c r="EM15" s="699">
        <f>'B5_NHA data 2021'!F15</f>
        <v>0</v>
      </c>
      <c r="EN15" s="694">
        <f>'B5_NHA data 2022'!C15</f>
        <v>600000</v>
      </c>
      <c r="EO15" s="699">
        <f>'B5_NHA data 2022'!B15</f>
        <v>7</v>
      </c>
      <c r="EP15" s="694">
        <f>'B5_NHA data 2022'!E15</f>
        <v>584266</v>
      </c>
      <c r="EQ15" s="699">
        <f>'B5_NHA data 2022'!D15</f>
        <v>6</v>
      </c>
      <c r="ER15" s="694">
        <f>'B5_NHA data 2022'!G15</f>
        <v>1250000</v>
      </c>
      <c r="ES15" s="699">
        <f>'B5_NHA data 2022'!F15</f>
        <v>1</v>
      </c>
      <c r="ET15" s="694">
        <v>1350000</v>
      </c>
      <c r="EU15" s="699">
        <v>11</v>
      </c>
      <c r="EV15" s="694">
        <v>1350000</v>
      </c>
      <c r="EW15" s="699">
        <v>11</v>
      </c>
      <c r="EX15" s="694" t="s">
        <v>117</v>
      </c>
      <c r="EY15" s="699">
        <f>'B5_NHA data 2023'!F15</f>
        <v>0</v>
      </c>
      <c r="EZ15" s="694">
        <v>988933</v>
      </c>
      <c r="FA15" s="699">
        <v>7</v>
      </c>
      <c r="FB15" s="694">
        <v>1194467</v>
      </c>
      <c r="FC15" s="699">
        <v>4</v>
      </c>
      <c r="FD15" s="694">
        <v>800000</v>
      </c>
      <c r="FE15" s="699">
        <v>3</v>
      </c>
      <c r="FF15" s="694">
        <v>1587500</v>
      </c>
      <c r="FG15" s="699">
        <v>6</v>
      </c>
      <c r="FH15" s="694">
        <v>1587500</v>
      </c>
      <c r="FI15" s="699">
        <v>6</v>
      </c>
      <c r="FJ15" s="694" t="s">
        <v>117</v>
      </c>
      <c r="FK15" s="699" t="s">
        <v>117</v>
      </c>
      <c r="FL15" s="700">
        <f t="shared" si="46"/>
        <v>0.60526547298957567</v>
      </c>
      <c r="FM15" s="701">
        <f t="shared" si="47"/>
        <v>0.32904467013320587</v>
      </c>
      <c r="FN15" s="693" t="s">
        <v>117</v>
      </c>
      <c r="FO15" s="804">
        <f t="shared" si="14"/>
        <v>0.52730965250965256</v>
      </c>
      <c r="FP15" s="805">
        <f t="shared" si="15"/>
        <v>1.2970519230769231</v>
      </c>
      <c r="FQ15" s="806">
        <f t="shared" ref="FQ15:FQ26" si="50">(FD15-DN15)/DN15</f>
        <v>3.2258064516129031E-2</v>
      </c>
    </row>
    <row r="16" spans="1:173" s="692" customFormat="1">
      <c r="A16" s="688" t="s">
        <v>44</v>
      </c>
      <c r="B16" s="689">
        <f>'B5_NHA data 2008'!B15</f>
        <v>245000</v>
      </c>
      <c r="C16" s="690">
        <f>'B5_NHA data 2008'!C15</f>
        <v>67</v>
      </c>
      <c r="D16" s="689">
        <f>'B5_NHA data 2008'!D15</f>
        <v>240000</v>
      </c>
      <c r="E16" s="690">
        <f>'B5_NHA data 2008'!E15</f>
        <v>64</v>
      </c>
      <c r="F16" s="689">
        <f>'B5_NHA data 2008'!F15</f>
        <v>256000</v>
      </c>
      <c r="G16" s="690">
        <f>'B5_NHA data 2008'!G15</f>
        <v>3</v>
      </c>
      <c r="H16" s="691">
        <f>(B16-'B5_NHA data 2007'!B15)/'B5_NHA data 2007'!B15</f>
        <v>-0.13427561837455831</v>
      </c>
      <c r="I16" s="691">
        <f>(D16-'B5_NHA data 2007'!D15)/'B5_NHA data 2007'!D15</f>
        <v>-0.13978494623655913</v>
      </c>
      <c r="J16" s="691">
        <f>(F16-'B5_NHA data 2007'!F15)/'B5_NHA data 2007'!F15</f>
        <v>-0.1471812006755924</v>
      </c>
      <c r="L16" s="689">
        <f>'B5_NHA data 2009'!B15</f>
        <v>229400</v>
      </c>
      <c r="M16" s="690">
        <f>'B5_NHA data 2009'!C15</f>
        <v>67</v>
      </c>
      <c r="N16" s="689">
        <f>'B5_NHA data 2009'!D15</f>
        <v>229400</v>
      </c>
      <c r="O16" s="690">
        <f>'B5_NHA data 2009'!E15</f>
        <v>63</v>
      </c>
      <c r="P16" s="689">
        <f>'B5_NHA data 2009'!F15</f>
        <v>225000</v>
      </c>
      <c r="Q16" s="690">
        <f>'B5_NHA data 2009'!G15</f>
        <v>4</v>
      </c>
      <c r="R16" s="693">
        <f t="shared" si="16"/>
        <v>-6.3673469387755102E-2</v>
      </c>
      <c r="S16" s="693">
        <f t="shared" si="17"/>
        <v>-4.4166666666666667E-2</v>
      </c>
      <c r="T16" s="693">
        <f t="shared" si="18"/>
        <v>-0.12109375</v>
      </c>
      <c r="V16" s="689">
        <f>'B5_NHA data 2010'!B15</f>
        <v>205000</v>
      </c>
      <c r="W16" s="690">
        <f>'B5_NHA data 2010'!C15</f>
        <v>68</v>
      </c>
      <c r="X16" s="689">
        <f>'B5_NHA data 2010'!D15</f>
        <v>201000</v>
      </c>
      <c r="Y16" s="690">
        <f>'B5_NHA data 2010'!E15</f>
        <v>66</v>
      </c>
      <c r="Z16" s="689">
        <f>'B5_NHA data 2010'!F15</f>
        <v>250000</v>
      </c>
      <c r="AA16" s="690">
        <f>'B5_NHA data 2010'!G15</f>
        <v>2</v>
      </c>
      <c r="AB16" s="693">
        <f t="shared" si="19"/>
        <v>-0.10636442894507411</v>
      </c>
      <c r="AC16" s="693">
        <f t="shared" si="20"/>
        <v>-0.12380122057541412</v>
      </c>
      <c r="AD16" s="693">
        <f t="shared" si="21"/>
        <v>0.1111111111111111</v>
      </c>
      <c r="AF16" s="689">
        <f>'B5_NHA data 2011'!B15</f>
        <v>220000</v>
      </c>
      <c r="AG16" s="690">
        <f>'B5_NHA data 2011'!C15</f>
        <v>76</v>
      </c>
      <c r="AH16" s="689">
        <f>'B5_NHA data 2011'!D15</f>
        <v>218225</v>
      </c>
      <c r="AI16" s="690">
        <f>'B5_NHA data 2011'!E15</f>
        <v>74</v>
      </c>
      <c r="AJ16" s="689">
        <f>'B5_NHA data 2011'!F15</f>
        <v>266500</v>
      </c>
      <c r="AK16" s="690">
        <f>'B5_NHA data 2011'!G15</f>
        <v>2</v>
      </c>
      <c r="AL16" s="693">
        <f t="shared" si="22"/>
        <v>7.3170731707317069E-2</v>
      </c>
      <c r="AM16" s="693">
        <f t="shared" si="23"/>
        <v>8.5696517412935325E-2</v>
      </c>
      <c r="AN16" s="693">
        <f t="shared" si="24"/>
        <v>6.6000000000000003E-2</v>
      </c>
      <c r="AP16" s="694">
        <f>'B5_NHA data 2012'!B15</f>
        <v>239900</v>
      </c>
      <c r="AQ16" s="695">
        <f>'B5_NHA data 2012'!C15</f>
        <v>86</v>
      </c>
      <c r="AR16" s="694">
        <f>'B5_NHA data 2012'!D15</f>
        <v>235000</v>
      </c>
      <c r="AS16" s="695">
        <f>'B5_NHA data 2012'!E15</f>
        <v>81</v>
      </c>
      <c r="AT16" s="694">
        <f>'B5_NHA data 2012'!F15</f>
        <v>256000</v>
      </c>
      <c r="AU16" s="695">
        <f>'B5_NHA data 2012'!G15</f>
        <v>5</v>
      </c>
      <c r="AV16" s="694">
        <f>'B5_NHA data 2013'!B15</f>
        <v>232000</v>
      </c>
      <c r="AW16" s="695">
        <f>'B5_NHA data 2013'!C15</f>
        <v>108</v>
      </c>
      <c r="AX16" s="694">
        <f>'B5_NHA data 2013'!D15</f>
        <v>230000</v>
      </c>
      <c r="AY16" s="695">
        <f>'B5_NHA data 2013'!E15</f>
        <v>104</v>
      </c>
      <c r="AZ16" s="694">
        <f>'B5_NHA data 2013'!F15</f>
        <v>242533</v>
      </c>
      <c r="BA16" s="695">
        <f>'B5_NHA data 2013'!G15</f>
        <v>4</v>
      </c>
      <c r="BB16" s="696">
        <f t="shared" si="25"/>
        <v>-3.2930387661525638E-2</v>
      </c>
      <c r="BC16" s="697">
        <f t="shared" si="26"/>
        <v>-2.1276595744680851E-2</v>
      </c>
      <c r="BD16" s="698">
        <f t="shared" si="27"/>
        <v>-5.2605468750000002E-2</v>
      </c>
      <c r="BE16" s="694">
        <f>'B5_NHA data 2014'!B15</f>
        <v>250000</v>
      </c>
      <c r="BF16" s="699">
        <f>'B5_NHA data 2014'!C15</f>
        <v>92</v>
      </c>
      <c r="BG16" s="694">
        <f>'B5_NHA data 2014'!D15</f>
        <v>349933</v>
      </c>
      <c r="BH16" s="699">
        <f>'B5_NHA data 2014'!E15</f>
        <v>88</v>
      </c>
      <c r="BI16" s="694">
        <f>'B5_NHA data 2014'!F15</f>
        <v>390166</v>
      </c>
      <c r="BJ16" s="699">
        <f>'B5_NHA data 2014'!G15</f>
        <v>4</v>
      </c>
      <c r="BK16" s="700">
        <f t="shared" si="0"/>
        <v>7.7586206896551727E-2</v>
      </c>
      <c r="BL16" s="701">
        <f t="shared" si="1"/>
        <v>0.5214478260869565</v>
      </c>
      <c r="BM16" s="693">
        <f>(BI16-AZ16)/AZ16</f>
        <v>0.60871304111193114</v>
      </c>
      <c r="BN16" s="694">
        <f>'B5_NHA data 2015'!B15</f>
        <v>227533</v>
      </c>
      <c r="BO16" s="699">
        <f>'B5_NHA data 2015'!C15</f>
        <v>157</v>
      </c>
      <c r="BP16" s="694">
        <f>'B5_NHA data 2015'!D15</f>
        <v>226000</v>
      </c>
      <c r="BQ16" s="699">
        <f>'B5_NHA data 2015'!E15</f>
        <v>155</v>
      </c>
      <c r="BR16" s="694">
        <f>'B5_NHA data 2015'!F15</f>
        <v>444933</v>
      </c>
      <c r="BS16" s="699">
        <f>'B5_NHA data 2015'!G15</f>
        <v>2</v>
      </c>
      <c r="BT16" s="700">
        <f t="shared" si="2"/>
        <v>-8.9868000000000003E-2</v>
      </c>
      <c r="BU16" s="701">
        <f t="shared" si="3"/>
        <v>-0.3541620824557844</v>
      </c>
      <c r="BV16" s="693">
        <f t="shared" si="28"/>
        <v>0.14036845855353874</v>
      </c>
      <c r="BW16" s="700">
        <f t="shared" si="4"/>
        <v>0.10991707317073171</v>
      </c>
      <c r="BX16" s="701">
        <f t="shared" si="5"/>
        <v>0.12437810945273632</v>
      </c>
      <c r="BY16" s="693">
        <f>(BR16-Z16)/Z16</f>
        <v>0.77973199999999998</v>
      </c>
      <c r="BZ16" s="694">
        <f>'B5_NHA data 2016'!B16</f>
        <v>249966</v>
      </c>
      <c r="CA16" s="699">
        <f>'B5_NHA data 2016'!C16</f>
        <v>164</v>
      </c>
      <c r="CB16" s="694">
        <f>'B5_NHA data 2016'!D16</f>
        <v>245266</v>
      </c>
      <c r="CC16" s="699">
        <f>'B5_NHA data 2016'!E16</f>
        <v>158</v>
      </c>
      <c r="CD16" s="694">
        <f>'B5_NHA data 2016'!F16</f>
        <v>438266</v>
      </c>
      <c r="CE16" s="699">
        <f>'B5_NHA data 2016'!G16</f>
        <v>6</v>
      </c>
      <c r="CF16" s="700">
        <f t="shared" si="29"/>
        <v>9.8592292107078969E-2</v>
      </c>
      <c r="CG16" s="701">
        <f t="shared" si="30"/>
        <v>8.5247787610619463E-2</v>
      </c>
      <c r="CH16" s="693">
        <f t="shared" si="31"/>
        <v>-1.4984278531823892E-2</v>
      </c>
      <c r="CI16" s="700">
        <f t="shared" si="6"/>
        <v>0.13620909090909092</v>
      </c>
      <c r="CJ16" s="701">
        <f t="shared" si="7"/>
        <v>0.12391339214113874</v>
      </c>
      <c r="CK16" s="693">
        <f>(CD16-AJ16)/AJ16</f>
        <v>0.64452532833020637</v>
      </c>
      <c r="CL16" s="694">
        <f>'B5_NHA data 2017'!B16</f>
        <v>285000</v>
      </c>
      <c r="CM16" s="699">
        <f>'B5_NHA data 2017'!C16</f>
        <v>142</v>
      </c>
      <c r="CN16" s="694">
        <f>'B5_NHA data 2017'!D16</f>
        <v>283000</v>
      </c>
      <c r="CO16" s="699">
        <f>'B5_NHA data 2017'!E16</f>
        <v>138</v>
      </c>
      <c r="CP16" s="694">
        <f>'B5_NHA data 2017'!F16</f>
        <v>441566</v>
      </c>
      <c r="CQ16" s="699">
        <f>'B5_NHA data 2017'!G16</f>
        <v>4</v>
      </c>
      <c r="CR16" s="700">
        <f t="shared" si="32"/>
        <v>0.140155061088308</v>
      </c>
      <c r="CS16" s="701">
        <f t="shared" si="33"/>
        <v>0.15384929015844023</v>
      </c>
      <c r="CT16" s="693">
        <f t="shared" si="34"/>
        <v>7.5296737597714634E-3</v>
      </c>
      <c r="CU16" s="700">
        <f t="shared" si="9"/>
        <v>0.18799499791579824</v>
      </c>
      <c r="CV16" s="701">
        <f t="shared" si="10"/>
        <v>0.20425531914893616</v>
      </c>
      <c r="CW16" s="693">
        <f>(CP16-AT16)/AT16</f>
        <v>0.72486718750000001</v>
      </c>
      <c r="CX16" s="694">
        <f>'B5_NHA data 2018'!B16</f>
        <v>288933</v>
      </c>
      <c r="CY16" s="699">
        <f>'B5_NHA data 2018'!C16</f>
        <v>155</v>
      </c>
      <c r="CZ16" s="694">
        <f>'B5_NHA data 2018'!D16</f>
        <v>283533</v>
      </c>
      <c r="DA16" s="699">
        <f>'B5_NHA data 2018'!E16</f>
        <v>146</v>
      </c>
      <c r="DB16" s="694">
        <f>'B5_NHA data 2018'!F16</f>
        <v>505200</v>
      </c>
      <c r="DC16" s="699">
        <f>'B5_NHA data 2018'!G16</f>
        <v>9</v>
      </c>
      <c r="DD16" s="700">
        <f t="shared" si="35"/>
        <v>1.38E-2</v>
      </c>
      <c r="DE16" s="701">
        <f t="shared" si="36"/>
        <v>1.8833922261484099E-3</v>
      </c>
      <c r="DF16" s="693">
        <f t="shared" si="11"/>
        <v>0.14410982729648569</v>
      </c>
      <c r="DG16" s="700">
        <f t="shared" si="12"/>
        <v>0.24540086206896553</v>
      </c>
      <c r="DH16" s="701">
        <f t="shared" si="13"/>
        <v>0.23275217391304348</v>
      </c>
      <c r="DI16" s="693">
        <f>(DB16-AZ16)/AZ16</f>
        <v>1.0830155071680967</v>
      </c>
      <c r="DJ16" s="694">
        <f>'B5_NHA data 2019'!B16</f>
        <v>320000</v>
      </c>
      <c r="DK16" s="699">
        <f>'B5_NHA data 2019'!C16</f>
        <v>137</v>
      </c>
      <c r="DL16" s="694">
        <f>'B5_NHA data 2019'!D16</f>
        <v>320000</v>
      </c>
      <c r="DM16" s="699">
        <f>'B5_NHA data 2019'!E16</f>
        <v>136</v>
      </c>
      <c r="DN16" s="694">
        <f>'B5_NHA data 2019'!F16</f>
        <v>710000</v>
      </c>
      <c r="DO16" s="699">
        <f>'B5_NHA data 2019'!G16</f>
        <v>1</v>
      </c>
      <c r="DP16" s="700">
        <f t="shared" si="37"/>
        <v>0.10752319741947095</v>
      </c>
      <c r="DQ16" s="701">
        <f t="shared" si="38"/>
        <v>0.12861642207432644</v>
      </c>
      <c r="DR16" s="693">
        <f t="shared" ref="DR16:DR18" si="51">(DN16-DB16)/DB16</f>
        <v>0.40538400633412508</v>
      </c>
      <c r="DS16" s="700">
        <f t="shared" si="39"/>
        <v>0.28000000000000003</v>
      </c>
      <c r="DT16" s="701">
        <f t="shared" si="40"/>
        <v>-8.5539231795800905E-2</v>
      </c>
      <c r="DU16" s="693">
        <f t="shared" ref="DU16:DU55" si="52">(DN16-BI16)/BI16</f>
        <v>0.81973826525120075</v>
      </c>
      <c r="DV16" s="694">
        <f>'B5_NHA data 2020'!C16</f>
        <v>345000</v>
      </c>
      <c r="DW16" s="699">
        <f>'B5_NHA data 2020'!B16</f>
        <v>116</v>
      </c>
      <c r="DX16" s="694">
        <f>'B5_NHA data 2020'!E16</f>
        <v>345000</v>
      </c>
      <c r="DY16" s="699">
        <f>'B5_NHA data 2020'!D16</f>
        <v>115</v>
      </c>
      <c r="DZ16" s="694">
        <f>'B5_NHA data 2020'!G16</f>
        <v>465000</v>
      </c>
      <c r="EA16" s="699">
        <f>'B5_NHA data 2020'!F16</f>
        <v>1</v>
      </c>
      <c r="EB16" s="700">
        <f t="shared" si="41"/>
        <v>7.8125E-2</v>
      </c>
      <c r="EC16" s="701">
        <f t="shared" si="42"/>
        <v>7.8125E-2</v>
      </c>
      <c r="ED16" s="693">
        <f t="shared" ref="ED16:ED55" si="53">(DZ16-DN16)/DN16</f>
        <v>-0.34507042253521125</v>
      </c>
      <c r="EE16" s="700">
        <f t="shared" si="43"/>
        <v>0.51626357495396269</v>
      </c>
      <c r="EF16" s="701">
        <f t="shared" si="44"/>
        <v>0.52654867256637172</v>
      </c>
      <c r="EG16" s="693">
        <f t="shared" si="45"/>
        <v>4.5101172536089702E-2</v>
      </c>
      <c r="EH16" s="694">
        <f>'B5_NHA data 2021'!C16</f>
        <v>375000</v>
      </c>
      <c r="EI16" s="699">
        <f>'B5_NHA data 2021'!B16</f>
        <v>163</v>
      </c>
      <c r="EJ16" s="694">
        <f>'B5_NHA data 2021'!E16</f>
        <v>375000</v>
      </c>
      <c r="EK16" s="699">
        <f>'B5_NHA data 2021'!D16</f>
        <v>162</v>
      </c>
      <c r="EL16" s="694">
        <f>'B5_NHA data 2021'!G16</f>
        <v>768000</v>
      </c>
      <c r="EM16" s="699">
        <f>'B5_NHA data 2021'!F16</f>
        <v>1</v>
      </c>
      <c r="EN16" s="694">
        <f>'B5_NHA data 2022'!C16</f>
        <v>494933</v>
      </c>
      <c r="EO16" s="699">
        <f>'B5_NHA data 2022'!B16</f>
        <v>119</v>
      </c>
      <c r="EP16" s="694">
        <f>'B5_NHA data 2022'!E16</f>
        <v>492466</v>
      </c>
      <c r="EQ16" s="699">
        <f>'B5_NHA data 2022'!D16</f>
        <v>118</v>
      </c>
      <c r="ER16" s="694">
        <f>'B5_NHA data 2022'!G16</f>
        <v>714933</v>
      </c>
      <c r="ES16" s="699">
        <f>'B5_NHA data 2022'!F16</f>
        <v>1</v>
      </c>
      <c r="ET16" s="694">
        <v>500000</v>
      </c>
      <c r="EU16" s="699">
        <v>122</v>
      </c>
      <c r="EV16" s="694">
        <v>445000</v>
      </c>
      <c r="EW16" s="699">
        <v>109</v>
      </c>
      <c r="EX16" s="694">
        <v>559933</v>
      </c>
      <c r="EY16" s="699">
        <v>13</v>
      </c>
      <c r="EZ16" s="694">
        <v>555000</v>
      </c>
      <c r="FA16" s="699">
        <v>83</v>
      </c>
      <c r="FB16" s="694">
        <v>544467</v>
      </c>
      <c r="FC16" s="699">
        <v>76</v>
      </c>
      <c r="FD16" s="694">
        <v>595000</v>
      </c>
      <c r="FE16" s="699">
        <v>7</v>
      </c>
      <c r="FF16" s="694">
        <v>550000</v>
      </c>
      <c r="FG16" s="699">
        <v>94</v>
      </c>
      <c r="FH16" s="694">
        <v>550000</v>
      </c>
      <c r="FI16" s="699">
        <v>93</v>
      </c>
      <c r="FJ16" s="694">
        <v>924900</v>
      </c>
      <c r="FK16" s="699">
        <v>1</v>
      </c>
      <c r="FL16" s="700">
        <f t="shared" si="46"/>
        <v>-9.0090090090090089E-3</v>
      </c>
      <c r="FM16" s="701">
        <f t="shared" si="47"/>
        <v>1.0162232054467948E-2</v>
      </c>
      <c r="FN16" s="693">
        <f t="shared" si="48"/>
        <v>0.55445378151260505</v>
      </c>
      <c r="FO16" s="804">
        <f t="shared" si="14"/>
        <v>0.734375</v>
      </c>
      <c r="FP16" s="805">
        <f t="shared" si="15"/>
        <v>0.701459375</v>
      </c>
      <c r="FQ16" s="806">
        <f t="shared" si="50"/>
        <v>-0.1619718309859155</v>
      </c>
    </row>
    <row r="17" spans="1:173" s="692" customFormat="1">
      <c r="A17" s="688" t="s">
        <v>46</v>
      </c>
      <c r="B17" s="689">
        <f>'B5_NHA data 2008'!B16</f>
        <v>472000</v>
      </c>
      <c r="C17" s="690">
        <f>'B5_NHA data 2008'!C16</f>
        <v>25</v>
      </c>
      <c r="D17" s="689">
        <f>'B5_NHA data 2008'!D16</f>
        <v>472000</v>
      </c>
      <c r="E17" s="690">
        <f>'B5_NHA data 2008'!E16</f>
        <v>24</v>
      </c>
      <c r="F17" s="689" t="e">
        <f>'B5_NHA data 2008'!F16</f>
        <v>#N/A</v>
      </c>
      <c r="G17" s="690">
        <f>'B5_NHA data 2008'!G16</f>
        <v>1</v>
      </c>
      <c r="H17" s="691">
        <f>(B17-'B5_NHA data 2007'!B16)/'B5_NHA data 2007'!B16</f>
        <v>-0.14181818181818182</v>
      </c>
      <c r="I17" s="691">
        <f>(D17-'B5_NHA data 2007'!D16)/'B5_NHA data 2007'!D16</f>
        <v>-0.14181818181818182</v>
      </c>
      <c r="J17" s="691" t="e">
        <f>(F17-'B5_NHA data 2007'!F16)/'B5_NHA data 2007'!F16</f>
        <v>#N/A</v>
      </c>
      <c r="L17" s="689">
        <f>'B5_NHA data 2009'!B16</f>
        <v>305000</v>
      </c>
      <c r="M17" s="690">
        <f>'B5_NHA data 2009'!C16</f>
        <v>48</v>
      </c>
      <c r="N17" s="689">
        <f>'B5_NHA data 2009'!D16</f>
        <v>321500</v>
      </c>
      <c r="O17" s="690">
        <f>'B5_NHA data 2009'!E16</f>
        <v>47</v>
      </c>
      <c r="P17" s="689">
        <f>'B5_NHA data 2009'!F16</f>
        <v>0</v>
      </c>
      <c r="Q17" s="690">
        <f>'B5_NHA data 2009'!G16</f>
        <v>1</v>
      </c>
      <c r="R17" s="693">
        <f t="shared" si="16"/>
        <v>-0.3538135593220339</v>
      </c>
      <c r="S17" s="693">
        <f t="shared" si="17"/>
        <v>-0.31885593220338981</v>
      </c>
      <c r="T17" s="693" t="s">
        <v>117</v>
      </c>
      <c r="V17" s="689">
        <f>'B5_NHA data 2010'!B16</f>
        <v>506000</v>
      </c>
      <c r="W17" s="690">
        <f>'B5_NHA data 2010'!C16</f>
        <v>39</v>
      </c>
      <c r="X17" s="689">
        <f>'B5_NHA data 2010'!D16</f>
        <v>520000</v>
      </c>
      <c r="Y17" s="690">
        <f>'B5_NHA data 2010'!E16</f>
        <v>37</v>
      </c>
      <c r="Z17" s="689">
        <f>'B5_NHA data 2010'!F16</f>
        <v>369200</v>
      </c>
      <c r="AA17" s="690">
        <f>'B5_NHA data 2010'!G16</f>
        <v>2</v>
      </c>
      <c r="AB17" s="693">
        <f t="shared" si="19"/>
        <v>0.65901639344262297</v>
      </c>
      <c r="AC17" s="693">
        <f t="shared" si="20"/>
        <v>0.6174183514774495</v>
      </c>
      <c r="AD17" s="702" t="s">
        <v>117</v>
      </c>
      <c r="AF17" s="689">
        <f>'B5_NHA data 2011'!B16</f>
        <v>400000</v>
      </c>
      <c r="AG17" s="690">
        <f>'B5_NHA data 2011'!C16</f>
        <v>38</v>
      </c>
      <c r="AH17" s="689">
        <f>'B5_NHA data 2011'!D16</f>
        <v>385000</v>
      </c>
      <c r="AI17" s="690">
        <f>'B5_NHA data 2011'!E16</f>
        <v>34</v>
      </c>
      <c r="AJ17" s="689">
        <f>'B5_NHA data 2011'!F16</f>
        <v>438300</v>
      </c>
      <c r="AK17" s="690">
        <f>'B5_NHA data 2011'!G16</f>
        <v>4</v>
      </c>
      <c r="AL17" s="693">
        <f t="shared" si="22"/>
        <v>-0.20948616600790515</v>
      </c>
      <c r="AM17" s="693">
        <f t="shared" si="23"/>
        <v>-0.25961538461538464</v>
      </c>
      <c r="AN17" s="693">
        <f t="shared" si="24"/>
        <v>0.1871614301191766</v>
      </c>
      <c r="AP17" s="694">
        <f>'B5_NHA data 2012'!B16</f>
        <v>405000</v>
      </c>
      <c r="AQ17" s="695">
        <f>'B5_NHA data 2012'!C16</f>
        <v>44</v>
      </c>
      <c r="AR17" s="694">
        <f>'B5_NHA data 2012'!D16</f>
        <v>390000</v>
      </c>
      <c r="AS17" s="695">
        <f>'B5_NHA data 2012'!E16</f>
        <v>38</v>
      </c>
      <c r="AT17" s="694">
        <f>'B5_NHA data 2012'!F16</f>
        <v>449000</v>
      </c>
      <c r="AU17" s="695">
        <f>'B5_NHA data 2012'!G16</f>
        <v>6</v>
      </c>
      <c r="AV17" s="694">
        <f>'B5_NHA data 2013'!B16</f>
        <v>420000</v>
      </c>
      <c r="AW17" s="695">
        <f>'B5_NHA data 2013'!C16</f>
        <v>50</v>
      </c>
      <c r="AX17" s="694">
        <f>'B5_NHA data 2013'!D16</f>
        <v>420000</v>
      </c>
      <c r="AY17" s="695">
        <f>'B5_NHA data 2013'!E16</f>
        <v>47</v>
      </c>
      <c r="AZ17" s="694">
        <f>'B5_NHA data 2013'!F16</f>
        <v>380000</v>
      </c>
      <c r="BA17" s="695">
        <f>'B5_NHA data 2013'!G16</f>
        <v>3</v>
      </c>
      <c r="BB17" s="696">
        <f t="shared" si="25"/>
        <v>3.7037037037037035E-2</v>
      </c>
      <c r="BC17" s="697">
        <f t="shared" si="26"/>
        <v>7.6923076923076927E-2</v>
      </c>
      <c r="BD17" s="698">
        <f t="shared" si="27"/>
        <v>-0.15367483296213807</v>
      </c>
      <c r="BE17" s="694">
        <f>'B5_NHA data 2014'!B16</f>
        <v>405000</v>
      </c>
      <c r="BF17" s="699">
        <f>'B5_NHA data 2014'!C16</f>
        <v>22</v>
      </c>
      <c r="BG17" s="694">
        <f>'B5_NHA data 2014'!D16</f>
        <v>375000</v>
      </c>
      <c r="BH17" s="699">
        <f>'B5_NHA data 2014'!E16</f>
        <v>21</v>
      </c>
      <c r="BI17" s="694">
        <f>'B5_NHA data 2014'!F16</f>
        <v>815000</v>
      </c>
      <c r="BJ17" s="699">
        <f>'B5_NHA data 2014'!G16</f>
        <v>1</v>
      </c>
      <c r="BK17" s="700">
        <f t="shared" si="0"/>
        <v>-3.5714285714285712E-2</v>
      </c>
      <c r="BL17" s="701">
        <f t="shared" si="1"/>
        <v>-0.10714285714285714</v>
      </c>
      <c r="BM17" s="693">
        <f>(BI17-AZ17)/AZ17</f>
        <v>1.1447368421052631</v>
      </c>
      <c r="BN17" s="694">
        <f>'B5_NHA data 2015'!B16</f>
        <v>437500</v>
      </c>
      <c r="BO17" s="699">
        <f>'B5_NHA data 2015'!C16</f>
        <v>68</v>
      </c>
      <c r="BP17" s="694">
        <f>'B5_NHA data 2015'!D16</f>
        <v>422000</v>
      </c>
      <c r="BQ17" s="699">
        <f>'B5_NHA data 2015'!E16</f>
        <v>65</v>
      </c>
      <c r="BR17" s="694">
        <f>'B5_NHA data 2015'!F16</f>
        <v>692533</v>
      </c>
      <c r="BS17" s="699">
        <f>'B5_NHA data 2015'!G16</f>
        <v>3</v>
      </c>
      <c r="BT17" s="700">
        <f t="shared" si="2"/>
        <v>8.0246913580246909E-2</v>
      </c>
      <c r="BU17" s="701">
        <f t="shared" si="3"/>
        <v>0.12533333333333332</v>
      </c>
      <c r="BV17" s="693">
        <f t="shared" si="28"/>
        <v>-0.15026625766871166</v>
      </c>
      <c r="BW17" s="700">
        <f t="shared" si="4"/>
        <v>-0.13537549407114624</v>
      </c>
      <c r="BX17" s="701">
        <f t="shared" si="5"/>
        <v>-0.18846153846153846</v>
      </c>
      <c r="BY17" s="693">
        <f>(BR17-Z17)/Z17</f>
        <v>0.87576652221018414</v>
      </c>
      <c r="BZ17" s="694">
        <f>'B5_NHA data 2016'!B17</f>
        <v>480000</v>
      </c>
      <c r="CA17" s="699">
        <f>'B5_NHA data 2016'!C17</f>
        <v>76</v>
      </c>
      <c r="CB17" s="694">
        <f>'B5_NHA data 2016'!D17</f>
        <v>460200</v>
      </c>
      <c r="CC17" s="699">
        <f>'B5_NHA data 2016'!E17</f>
        <v>73</v>
      </c>
      <c r="CD17" s="694">
        <f>'B5_NHA data 2016'!F17</f>
        <v>820000</v>
      </c>
      <c r="CE17" s="699">
        <f>'B5_NHA data 2016'!G17</f>
        <v>3</v>
      </c>
      <c r="CF17" s="700">
        <f t="shared" si="29"/>
        <v>9.7142857142857142E-2</v>
      </c>
      <c r="CG17" s="701">
        <f t="shared" si="30"/>
        <v>9.0521327014218014E-2</v>
      </c>
      <c r="CH17" s="693">
        <f t="shared" si="31"/>
        <v>0.18405909898878464</v>
      </c>
      <c r="CI17" s="700">
        <f t="shared" si="6"/>
        <v>0.2</v>
      </c>
      <c r="CJ17" s="701">
        <f t="shared" si="7"/>
        <v>0.19532467532467532</v>
      </c>
      <c r="CK17" s="693">
        <f>(CD17-AJ17)/AJ17</f>
        <v>0.87086470454026921</v>
      </c>
      <c r="CL17" s="694">
        <f>'B5_NHA data 2017'!B17</f>
        <v>542466</v>
      </c>
      <c r="CM17" s="699">
        <f>'B5_NHA data 2017'!C17</f>
        <v>84</v>
      </c>
      <c r="CN17" s="694">
        <f>'B5_NHA data 2017'!D17</f>
        <v>539933</v>
      </c>
      <c r="CO17" s="699">
        <f>'B5_NHA data 2017'!E17</f>
        <v>83</v>
      </c>
      <c r="CP17" s="694">
        <f>'B5_NHA data 2017'!F17</f>
        <v>735000</v>
      </c>
      <c r="CQ17" s="699">
        <f>'B5_NHA data 2017'!G17</f>
        <v>1</v>
      </c>
      <c r="CR17" s="700">
        <f t="shared" si="32"/>
        <v>0.13013749999999999</v>
      </c>
      <c r="CS17" s="701">
        <f t="shared" si="33"/>
        <v>0.17325727944372013</v>
      </c>
      <c r="CT17" s="693">
        <f t="shared" si="34"/>
        <v>-0.10365853658536585</v>
      </c>
      <c r="CU17" s="700">
        <f t="shared" si="9"/>
        <v>0.33942222222222224</v>
      </c>
      <c r="CV17" s="701">
        <f t="shared" si="10"/>
        <v>0.38444358974358972</v>
      </c>
      <c r="CW17" s="693">
        <f>(CP17-AT17)/AT17</f>
        <v>0.63697104677060135</v>
      </c>
      <c r="CX17" s="694">
        <f>'B5_NHA data 2018'!B17</f>
        <v>584000</v>
      </c>
      <c r="CY17" s="699">
        <f>'B5_NHA data 2018'!C17</f>
        <v>68</v>
      </c>
      <c r="CZ17" s="694">
        <f>'B5_NHA data 2018'!D17</f>
        <v>584000</v>
      </c>
      <c r="DA17" s="699">
        <f>'B5_NHA data 2018'!E17</f>
        <v>66</v>
      </c>
      <c r="DB17" s="694">
        <f>'B5_NHA data 2018'!F17</f>
        <v>655000</v>
      </c>
      <c r="DC17" s="699">
        <f>'B5_NHA data 2018'!G17</f>
        <v>2</v>
      </c>
      <c r="DD17" s="700">
        <f t="shared" si="35"/>
        <v>7.6565167217853281E-2</v>
      </c>
      <c r="DE17" s="701">
        <f t="shared" si="36"/>
        <v>8.1615681945722898E-2</v>
      </c>
      <c r="DF17" s="693">
        <f t="shared" si="11"/>
        <v>-0.10884353741496598</v>
      </c>
      <c r="DG17" s="700">
        <f t="shared" si="12"/>
        <v>0.39047619047619048</v>
      </c>
      <c r="DH17" s="701">
        <f t="shared" si="13"/>
        <v>0.39047619047619048</v>
      </c>
      <c r="DI17" s="693">
        <f>(DB17-AZ17)/AZ17</f>
        <v>0.72368421052631582</v>
      </c>
      <c r="DJ17" s="694">
        <f>'B5_NHA data 2019'!B17</f>
        <v>574933</v>
      </c>
      <c r="DK17" s="699">
        <f>'B5_NHA data 2019'!C17</f>
        <v>55</v>
      </c>
      <c r="DL17" s="694">
        <f>'B5_NHA data 2019'!D17</f>
        <v>574933</v>
      </c>
      <c r="DM17" s="699">
        <f>'B5_NHA data 2019'!E17</f>
        <v>53</v>
      </c>
      <c r="DN17" s="694">
        <f>'B5_NHA data 2019'!F17</f>
        <v>1012000</v>
      </c>
      <c r="DO17" s="699">
        <f>'B5_NHA data 2019'!G17</f>
        <v>2</v>
      </c>
      <c r="DP17" s="700">
        <f t="shared" si="37"/>
        <v>-1.5525684931506849E-2</v>
      </c>
      <c r="DQ17" s="701">
        <f t="shared" si="38"/>
        <v>-1.5525684931506849E-2</v>
      </c>
      <c r="DR17" s="693">
        <f t="shared" si="51"/>
        <v>0.54503816793893134</v>
      </c>
      <c r="DS17" s="700">
        <f t="shared" si="39"/>
        <v>0.41958765432098766</v>
      </c>
      <c r="DT17" s="701">
        <f t="shared" si="40"/>
        <v>0.53315466666666667</v>
      </c>
      <c r="DU17" s="693">
        <f t="shared" si="52"/>
        <v>0.24171779141104294</v>
      </c>
      <c r="DV17" s="694">
        <f>'B5_NHA data 2020'!C17</f>
        <v>610000</v>
      </c>
      <c r="DW17" s="699">
        <f>'B5_NHA data 2020'!B17</f>
        <v>59</v>
      </c>
      <c r="DX17" s="694">
        <f>'B5_NHA data 2020'!E17</f>
        <v>610000</v>
      </c>
      <c r="DY17" s="699">
        <f>'B5_NHA data 2020'!D17</f>
        <v>59</v>
      </c>
      <c r="DZ17" s="694" t="str">
        <f>'B5_NHA data 2020'!G17</f>
        <v>n/a</v>
      </c>
      <c r="EA17" s="699">
        <f>'B5_NHA data 2020'!F17</f>
        <v>0</v>
      </c>
      <c r="EB17" s="700">
        <f t="shared" si="41"/>
        <v>6.0993193989560525E-2</v>
      </c>
      <c r="EC17" s="701">
        <f t="shared" si="42"/>
        <v>6.0993193989560525E-2</v>
      </c>
      <c r="ED17" s="693" t="s">
        <v>117</v>
      </c>
      <c r="EE17" s="700">
        <f t="shared" si="43"/>
        <v>0.39428571428571429</v>
      </c>
      <c r="EF17" s="701">
        <f t="shared" si="44"/>
        <v>0.44549763033175355</v>
      </c>
      <c r="EG17" s="693" t="s">
        <v>117</v>
      </c>
      <c r="EH17" s="694">
        <f>'B5_NHA data 2021'!C17</f>
        <v>600000</v>
      </c>
      <c r="EI17" s="699">
        <f>'B5_NHA data 2021'!B17</f>
        <v>61</v>
      </c>
      <c r="EJ17" s="694">
        <f>'B5_NHA data 2021'!E17</f>
        <v>600000</v>
      </c>
      <c r="EK17" s="699">
        <f>'B5_NHA data 2021'!D17</f>
        <v>61</v>
      </c>
      <c r="EL17" s="694" t="s">
        <v>117</v>
      </c>
      <c r="EM17" s="699">
        <f>'B5_NHA data 2021'!F17</f>
        <v>0</v>
      </c>
      <c r="EN17" s="694">
        <f>'B5_NHA data 2022'!C17</f>
        <v>980000</v>
      </c>
      <c r="EO17" s="699">
        <f>'B5_NHA data 2022'!B17</f>
        <v>62</v>
      </c>
      <c r="EP17" s="694">
        <f>'B5_NHA data 2022'!E17</f>
        <v>980000</v>
      </c>
      <c r="EQ17" s="699">
        <f>'B5_NHA data 2022'!D17</f>
        <v>62</v>
      </c>
      <c r="ER17" s="694" t="s">
        <v>117</v>
      </c>
      <c r="ES17" s="699">
        <f>'B5_NHA data 2022'!F17</f>
        <v>0</v>
      </c>
      <c r="ET17" s="694">
        <v>630000</v>
      </c>
      <c r="EU17" s="699">
        <v>75</v>
      </c>
      <c r="EV17" s="694">
        <v>630000</v>
      </c>
      <c r="EW17" s="699">
        <v>75</v>
      </c>
      <c r="EX17" s="694" t="s">
        <v>117</v>
      </c>
      <c r="EY17" s="699">
        <f>'B5_NHA data 2023'!F17</f>
        <v>0</v>
      </c>
      <c r="EZ17" s="694">
        <v>1072250</v>
      </c>
      <c r="FA17" s="699">
        <v>36</v>
      </c>
      <c r="FB17" s="694">
        <v>1072250</v>
      </c>
      <c r="FC17" s="699">
        <v>32</v>
      </c>
      <c r="FD17" s="694">
        <v>1063667</v>
      </c>
      <c r="FE17" s="699">
        <v>4</v>
      </c>
      <c r="FF17" s="694">
        <v>879000</v>
      </c>
      <c r="FG17" s="699">
        <v>47</v>
      </c>
      <c r="FH17" s="694">
        <v>864450</v>
      </c>
      <c r="FI17" s="699">
        <v>46</v>
      </c>
      <c r="FJ17" s="694">
        <v>1390735</v>
      </c>
      <c r="FK17" s="699">
        <v>1</v>
      </c>
      <c r="FL17" s="700">
        <f t="shared" si="46"/>
        <v>-0.18022849148985778</v>
      </c>
      <c r="FM17" s="701">
        <f t="shared" si="47"/>
        <v>-0.19379808813243179</v>
      </c>
      <c r="FN17" s="693">
        <f t="shared" si="48"/>
        <v>0.30749097226857652</v>
      </c>
      <c r="FO17" s="804">
        <f t="shared" si="14"/>
        <v>0.86499992173001028</v>
      </c>
      <c r="FP17" s="805">
        <f t="shared" si="15"/>
        <v>0.86499992173001028</v>
      </c>
      <c r="FQ17" s="806">
        <f t="shared" si="50"/>
        <v>5.1054347826086956E-2</v>
      </c>
    </row>
    <row r="18" spans="1:173" s="692" customFormat="1">
      <c r="A18" s="688" t="s">
        <v>51</v>
      </c>
      <c r="B18" s="689">
        <f>'B5_NHA data 2008'!B17</f>
        <v>299900</v>
      </c>
      <c r="C18" s="690">
        <f>'B5_NHA data 2008'!C17</f>
        <v>200</v>
      </c>
      <c r="D18" s="689">
        <f>'B5_NHA data 2008'!D17</f>
        <v>290000</v>
      </c>
      <c r="E18" s="690">
        <f>'B5_NHA data 2008'!E17</f>
        <v>180</v>
      </c>
      <c r="F18" s="689">
        <f>'B5_NHA data 2008'!F17</f>
        <v>304933</v>
      </c>
      <c r="G18" s="690">
        <f>'B5_NHA data 2008'!G17</f>
        <v>20</v>
      </c>
      <c r="H18" s="691">
        <f>(B18-'B5_NHA data 2007'!B17)/'B5_NHA data 2007'!B17</f>
        <v>-5.6918238993710693E-2</v>
      </c>
      <c r="I18" s="691">
        <f>(D18-'B5_NHA data 2007'!D17)/'B5_NHA data 2007'!D17</f>
        <v>-8.8050314465408799E-2</v>
      </c>
      <c r="J18" s="691">
        <f>(F18-'B5_NHA data 2007'!F17)/'B5_NHA data 2007'!F17</f>
        <v>-0.12876285714285715</v>
      </c>
      <c r="L18" s="689">
        <f>'B5_NHA data 2009'!B17</f>
        <v>279000</v>
      </c>
      <c r="M18" s="690">
        <f>'B5_NHA data 2009'!C17</f>
        <v>216</v>
      </c>
      <c r="N18" s="689">
        <f>'B5_NHA data 2009'!D17</f>
        <v>275500</v>
      </c>
      <c r="O18" s="690">
        <f>'B5_NHA data 2009'!E17</f>
        <v>197</v>
      </c>
      <c r="P18" s="689">
        <f>'B5_NHA data 2009'!F17</f>
        <v>285000</v>
      </c>
      <c r="Q18" s="690">
        <f>'B5_NHA data 2009'!G17</f>
        <v>19</v>
      </c>
      <c r="R18" s="693">
        <f t="shared" si="16"/>
        <v>-6.9689896632210743E-2</v>
      </c>
      <c r="S18" s="693">
        <f t="shared" si="17"/>
        <v>-0.05</v>
      </c>
      <c r="T18" s="693">
        <f t="shared" si="18"/>
        <v>-6.5368457989132045E-2</v>
      </c>
      <c r="V18" s="689">
        <f>'B5_NHA data 2010'!B17</f>
        <v>319533</v>
      </c>
      <c r="W18" s="690">
        <f>'B5_NHA data 2010'!C17</f>
        <v>201</v>
      </c>
      <c r="X18" s="689">
        <f>'B5_NHA data 2010'!D17</f>
        <v>319900</v>
      </c>
      <c r="Y18" s="690">
        <f>'B5_NHA data 2010'!E17</f>
        <v>180</v>
      </c>
      <c r="Z18" s="689">
        <f>'B5_NHA data 2010'!F17</f>
        <v>289900</v>
      </c>
      <c r="AA18" s="690">
        <f>'B5_NHA data 2010'!G17</f>
        <v>21</v>
      </c>
      <c r="AB18" s="693">
        <f t="shared" si="19"/>
        <v>0.14527956989247312</v>
      </c>
      <c r="AC18" s="693">
        <f t="shared" si="20"/>
        <v>0.16116152450090745</v>
      </c>
      <c r="AD18" s="693">
        <f t="shared" si="21"/>
        <v>1.719298245614035E-2</v>
      </c>
      <c r="AF18" s="689">
        <f>'B5_NHA data 2011'!B17</f>
        <v>310000</v>
      </c>
      <c r="AG18" s="690">
        <f>'B5_NHA data 2011'!C17</f>
        <v>201</v>
      </c>
      <c r="AH18" s="689">
        <f>'B5_NHA data 2011'!D17</f>
        <v>310000</v>
      </c>
      <c r="AI18" s="690">
        <f>'B5_NHA data 2011'!E17</f>
        <v>187</v>
      </c>
      <c r="AJ18" s="689">
        <f>'B5_NHA data 2011'!F17</f>
        <v>389900</v>
      </c>
      <c r="AK18" s="690">
        <f>'B5_NHA data 2011'!G17</f>
        <v>14</v>
      </c>
      <c r="AL18" s="693">
        <f t="shared" si="22"/>
        <v>-2.9834164233428159E-2</v>
      </c>
      <c r="AM18" s="693">
        <f t="shared" si="23"/>
        <v>-3.0947170990934667E-2</v>
      </c>
      <c r="AN18" s="693">
        <f t="shared" si="24"/>
        <v>0.34494653328734048</v>
      </c>
      <c r="AP18" s="694">
        <f>'B5_NHA data 2012'!B17</f>
        <v>340000</v>
      </c>
      <c r="AQ18" s="695">
        <f>'B5_NHA data 2012'!C17</f>
        <v>255</v>
      </c>
      <c r="AR18" s="694">
        <f>'B5_NHA data 2012'!D17</f>
        <v>320550</v>
      </c>
      <c r="AS18" s="695">
        <f>'B5_NHA data 2012'!E17</f>
        <v>225</v>
      </c>
      <c r="AT18" s="694">
        <f>'B5_NHA data 2012'!F17</f>
        <v>395660</v>
      </c>
      <c r="AU18" s="695">
        <f>'B5_NHA data 2012'!G17</f>
        <v>30</v>
      </c>
      <c r="AV18" s="694">
        <f>'B5_NHA data 2013'!B17</f>
        <v>355000</v>
      </c>
      <c r="AW18" s="695">
        <f>'B5_NHA data 2013'!C17</f>
        <v>277</v>
      </c>
      <c r="AX18" s="694">
        <f>'B5_NHA data 2013'!D17</f>
        <v>339000</v>
      </c>
      <c r="AY18" s="695">
        <f>'B5_NHA data 2013'!E17</f>
        <v>247</v>
      </c>
      <c r="AZ18" s="694">
        <f>'B5_NHA data 2013'!F17</f>
        <v>449900</v>
      </c>
      <c r="BA18" s="695">
        <f>'B5_NHA data 2013'!G17</f>
        <v>30</v>
      </c>
      <c r="BB18" s="696">
        <f t="shared" si="25"/>
        <v>4.4117647058823532E-2</v>
      </c>
      <c r="BC18" s="697">
        <f t="shared" si="26"/>
        <v>5.7557323350491345E-2</v>
      </c>
      <c r="BD18" s="698">
        <f t="shared" si="27"/>
        <v>0.137087398271243</v>
      </c>
      <c r="BE18" s="694">
        <f>'B5_NHA data 2014'!B17</f>
        <v>340000</v>
      </c>
      <c r="BF18" s="699">
        <f>'B5_NHA data 2014'!C17</f>
        <v>262</v>
      </c>
      <c r="BG18" s="694">
        <f>'B5_NHA data 2014'!D17</f>
        <v>330000</v>
      </c>
      <c r="BH18" s="699">
        <f>'B5_NHA data 2014'!E17</f>
        <v>246</v>
      </c>
      <c r="BI18" s="694">
        <f>'B5_NHA data 2014'!F17</f>
        <v>422500</v>
      </c>
      <c r="BJ18" s="699">
        <f>'B5_NHA data 2014'!G17</f>
        <v>16</v>
      </c>
      <c r="BK18" s="700">
        <f t="shared" si="0"/>
        <v>-4.2253521126760563E-2</v>
      </c>
      <c r="BL18" s="701">
        <f t="shared" si="1"/>
        <v>-2.6548672566371681E-2</v>
      </c>
      <c r="BM18" s="693">
        <f>(BI18-AZ18)/AZ18</f>
        <v>-6.0902422760613473E-2</v>
      </c>
      <c r="BN18" s="694">
        <f>'B5_NHA data 2015'!B17</f>
        <v>340000</v>
      </c>
      <c r="BO18" s="699">
        <f>'B5_NHA data 2015'!C17</f>
        <v>399</v>
      </c>
      <c r="BP18" s="694">
        <f>'B5_NHA data 2015'!D17</f>
        <v>340000</v>
      </c>
      <c r="BQ18" s="699">
        <f>'B5_NHA data 2015'!E17</f>
        <v>397</v>
      </c>
      <c r="BR18" s="694">
        <f>'B5_NHA data 2015'!F17</f>
        <v>536366</v>
      </c>
      <c r="BS18" s="699">
        <f>'B5_NHA data 2015'!G17</f>
        <v>2</v>
      </c>
      <c r="BT18" s="700">
        <f t="shared" si="2"/>
        <v>0</v>
      </c>
      <c r="BU18" s="701">
        <f t="shared" si="3"/>
        <v>3.0303030303030304E-2</v>
      </c>
      <c r="BV18" s="693">
        <f t="shared" si="28"/>
        <v>0.26950532544378697</v>
      </c>
      <c r="BW18" s="700">
        <f t="shared" si="4"/>
        <v>6.4052852131078794E-2</v>
      </c>
      <c r="BX18" s="701">
        <f t="shared" si="5"/>
        <v>6.2832135042200685E-2</v>
      </c>
      <c r="BY18" s="693">
        <f>(BR18-Z18)/Z18</f>
        <v>0.85017592273197651</v>
      </c>
      <c r="BZ18" s="694">
        <f>'B5_NHA data 2016'!B18</f>
        <v>375000</v>
      </c>
      <c r="CA18" s="699">
        <f>'B5_NHA data 2016'!C18</f>
        <v>410</v>
      </c>
      <c r="CB18" s="694">
        <f>'B5_NHA data 2016'!D18</f>
        <v>367533</v>
      </c>
      <c r="CC18" s="699">
        <f>'B5_NHA data 2016'!E18</f>
        <v>397</v>
      </c>
      <c r="CD18" s="694">
        <f>'B5_NHA data 2016'!F18</f>
        <v>770000</v>
      </c>
      <c r="CE18" s="699">
        <f>'B5_NHA data 2016'!G18</f>
        <v>13</v>
      </c>
      <c r="CF18" s="700">
        <f t="shared" si="29"/>
        <v>0.10294117647058823</v>
      </c>
      <c r="CG18" s="701">
        <f t="shared" si="30"/>
        <v>8.0979411764705883E-2</v>
      </c>
      <c r="CH18" s="693">
        <f t="shared" si="31"/>
        <v>0.43558689402385686</v>
      </c>
      <c r="CI18" s="700">
        <f t="shared" si="6"/>
        <v>0.20967741935483872</v>
      </c>
      <c r="CJ18" s="701">
        <f t="shared" si="7"/>
        <v>0.18559032258064517</v>
      </c>
      <c r="CK18" s="693">
        <f>(CD18-AJ18)/AJ18</f>
        <v>0.9748653500897666</v>
      </c>
      <c r="CL18" s="694">
        <f>'B5_NHA data 2017'!B18</f>
        <v>409500</v>
      </c>
      <c r="CM18" s="699">
        <f>'B5_NHA data 2017'!C18</f>
        <v>374</v>
      </c>
      <c r="CN18" s="694">
        <f>'B5_NHA data 2017'!D18</f>
        <v>397666</v>
      </c>
      <c r="CO18" s="699">
        <f>'B5_NHA data 2017'!E18</f>
        <v>357</v>
      </c>
      <c r="CP18" s="694">
        <f>'B5_NHA data 2017'!F18</f>
        <v>850000</v>
      </c>
      <c r="CQ18" s="699">
        <f>'B5_NHA data 2017'!G18</f>
        <v>17</v>
      </c>
      <c r="CR18" s="700">
        <f t="shared" si="32"/>
        <v>9.1999999999999998E-2</v>
      </c>
      <c r="CS18" s="701">
        <f t="shared" si="33"/>
        <v>8.1987195707596328E-2</v>
      </c>
      <c r="CT18" s="693">
        <f t="shared" si="34"/>
        <v>0.1038961038961039</v>
      </c>
      <c r="CU18" s="700">
        <f t="shared" si="9"/>
        <v>0.20441176470588235</v>
      </c>
      <c r="CV18" s="701">
        <f t="shared" si="10"/>
        <v>0.24057401341444393</v>
      </c>
      <c r="CW18" s="693">
        <f>(CP18-AT18)/AT18</f>
        <v>1.1483091543244199</v>
      </c>
      <c r="CX18" s="694">
        <f>'B5_NHA data 2018'!B18</f>
        <v>449500</v>
      </c>
      <c r="CY18" s="699">
        <f>'B5_NHA data 2018'!C18</f>
        <v>338</v>
      </c>
      <c r="CZ18" s="694">
        <f>'B5_NHA data 2018'!D18</f>
        <v>439000</v>
      </c>
      <c r="DA18" s="699">
        <f>'B5_NHA data 2018'!E18</f>
        <v>327</v>
      </c>
      <c r="DB18" s="694">
        <f>'B5_NHA data 2018'!F18</f>
        <v>785000</v>
      </c>
      <c r="DC18" s="699">
        <f>'B5_NHA data 2018'!G18</f>
        <v>11</v>
      </c>
      <c r="DD18" s="700">
        <f t="shared" si="35"/>
        <v>9.768009768009768E-2</v>
      </c>
      <c r="DE18" s="701">
        <f t="shared" si="36"/>
        <v>0.10394149864459119</v>
      </c>
      <c r="DF18" s="693">
        <f t="shared" si="11"/>
        <v>-7.6470588235294124E-2</v>
      </c>
      <c r="DG18" s="700">
        <f t="shared" si="12"/>
        <v>0.26619718309859153</v>
      </c>
      <c r="DH18" s="701">
        <f t="shared" si="13"/>
        <v>0.29498525073746312</v>
      </c>
      <c r="DI18" s="693">
        <f>(DB18-AZ18)/AZ18</f>
        <v>0.74483218492998449</v>
      </c>
      <c r="DJ18" s="694">
        <f>'B5_NHA data 2019'!B18</f>
        <v>465000</v>
      </c>
      <c r="DK18" s="699">
        <f>'B5_NHA data 2019'!C18</f>
        <v>375</v>
      </c>
      <c r="DL18" s="694">
        <f>'B5_NHA data 2019'!D18</f>
        <v>465000</v>
      </c>
      <c r="DM18" s="699">
        <f>'B5_NHA data 2019'!E18</f>
        <v>374</v>
      </c>
      <c r="DN18" s="694">
        <f>'B5_NHA data 2019'!F18</f>
        <v>502000</v>
      </c>
      <c r="DO18" s="699">
        <f>'B5_NHA data 2019'!G18</f>
        <v>1</v>
      </c>
      <c r="DP18" s="700">
        <f t="shared" si="37"/>
        <v>3.4482758620689655E-2</v>
      </c>
      <c r="DQ18" s="701">
        <f t="shared" si="38"/>
        <v>5.9225512528473807E-2</v>
      </c>
      <c r="DR18" s="693">
        <f t="shared" si="51"/>
        <v>-0.36050955414012736</v>
      </c>
      <c r="DS18" s="700">
        <f t="shared" si="39"/>
        <v>0.36764705882352944</v>
      </c>
      <c r="DT18" s="701">
        <f t="shared" si="40"/>
        <v>0.40909090909090912</v>
      </c>
      <c r="DU18" s="693">
        <f t="shared" si="52"/>
        <v>0.18816568047337279</v>
      </c>
      <c r="DV18" s="694">
        <f>'B5_NHA data 2020'!C18</f>
        <v>547000</v>
      </c>
      <c r="DW18" s="699">
        <f>'B5_NHA data 2020'!B18</f>
        <v>396</v>
      </c>
      <c r="DX18" s="694">
        <f>'B5_NHA data 2020'!E18</f>
        <v>545000</v>
      </c>
      <c r="DY18" s="699">
        <f>'B5_NHA data 2020'!D18</f>
        <v>395</v>
      </c>
      <c r="DZ18" s="694">
        <f>'B5_NHA data 2020'!G18</f>
        <v>789000</v>
      </c>
      <c r="EA18" s="699">
        <f>'B5_NHA data 2020'!F18</f>
        <v>1</v>
      </c>
      <c r="EB18" s="700">
        <f t="shared" si="41"/>
        <v>0.17634408602150536</v>
      </c>
      <c r="EC18" s="701">
        <f t="shared" si="42"/>
        <v>0.17204301075268819</v>
      </c>
      <c r="ED18" s="693">
        <f t="shared" si="53"/>
        <v>0.57171314741035861</v>
      </c>
      <c r="EE18" s="700">
        <f t="shared" si="43"/>
        <v>0.60882352941176465</v>
      </c>
      <c r="EF18" s="701">
        <f t="shared" si="44"/>
        <v>0.6029411764705882</v>
      </c>
      <c r="EG18" s="693">
        <f t="shared" si="45"/>
        <v>0.47101046673353641</v>
      </c>
      <c r="EH18" s="694">
        <f>'B5_NHA data 2021'!C18</f>
        <v>550000</v>
      </c>
      <c r="EI18" s="699">
        <f>'B5_NHA data 2021'!B18</f>
        <v>381</v>
      </c>
      <c r="EJ18" s="694">
        <f>'B5_NHA data 2021'!E18</f>
        <v>544933</v>
      </c>
      <c r="EK18" s="699">
        <f>'B5_NHA data 2021'!D18</f>
        <v>357</v>
      </c>
      <c r="EL18" s="694">
        <f>'B5_NHA data 2021'!G18</f>
        <v>570066</v>
      </c>
      <c r="EM18" s="699">
        <f>'B5_NHA data 2021'!F18</f>
        <v>24</v>
      </c>
      <c r="EN18" s="694">
        <f>'B5_NHA data 2022'!C18</f>
        <v>575000</v>
      </c>
      <c r="EO18" s="699">
        <f>'B5_NHA data 2022'!B18</f>
        <v>332</v>
      </c>
      <c r="EP18" s="694">
        <f>'B5_NHA data 2022'!E18</f>
        <v>575000</v>
      </c>
      <c r="EQ18" s="699">
        <f>'B5_NHA data 2022'!D18</f>
        <v>331</v>
      </c>
      <c r="ER18" s="694">
        <f>'B5_NHA data 2022'!G18</f>
        <v>639933</v>
      </c>
      <c r="ES18" s="699">
        <f>'B5_NHA data 2022'!F18</f>
        <v>1</v>
      </c>
      <c r="ET18" s="694">
        <v>700000</v>
      </c>
      <c r="EU18" s="699">
        <v>417</v>
      </c>
      <c r="EV18" s="694">
        <v>660000</v>
      </c>
      <c r="EW18" s="699">
        <v>369</v>
      </c>
      <c r="EX18" s="694">
        <v>969933</v>
      </c>
      <c r="EY18" s="699">
        <v>48</v>
      </c>
      <c r="EZ18" s="694">
        <v>800000</v>
      </c>
      <c r="FA18" s="699">
        <v>237</v>
      </c>
      <c r="FB18" s="694">
        <v>770000</v>
      </c>
      <c r="FC18" s="699">
        <v>198</v>
      </c>
      <c r="FD18" s="694">
        <v>1200000</v>
      </c>
      <c r="FE18" s="699">
        <v>39</v>
      </c>
      <c r="FF18" s="694">
        <v>786261</v>
      </c>
      <c r="FG18" s="699">
        <v>360</v>
      </c>
      <c r="FH18" s="694">
        <v>770000</v>
      </c>
      <c r="FI18" s="699">
        <v>271</v>
      </c>
      <c r="FJ18" s="694">
        <v>837400</v>
      </c>
      <c r="FK18" s="699">
        <v>89</v>
      </c>
      <c r="FL18" s="700">
        <f t="shared" si="46"/>
        <v>-1.7173750000000002E-2</v>
      </c>
      <c r="FM18" s="701">
        <f t="shared" si="47"/>
        <v>0</v>
      </c>
      <c r="FN18" s="693">
        <f t="shared" si="48"/>
        <v>-0.30216666666666664</v>
      </c>
      <c r="FO18" s="804">
        <f t="shared" si="14"/>
        <v>0.72043010752688175</v>
      </c>
      <c r="FP18" s="805">
        <f t="shared" si="15"/>
        <v>0.65591397849462363</v>
      </c>
      <c r="FQ18" s="806">
        <f t="shared" si="50"/>
        <v>1.3904382470119523</v>
      </c>
    </row>
    <row r="19" spans="1:173" s="692" customFormat="1">
      <c r="A19" s="688" t="s">
        <v>53</v>
      </c>
      <c r="B19" s="689">
        <f>'B5_NHA data 2008'!B18</f>
        <v>575000</v>
      </c>
      <c r="C19" s="690">
        <f>'B5_NHA data 2008'!C18</f>
        <v>49</v>
      </c>
      <c r="D19" s="689">
        <f>'B5_NHA data 2008'!D18</f>
        <v>550000</v>
      </c>
      <c r="E19" s="690">
        <f>'B5_NHA data 2008'!E18</f>
        <v>47</v>
      </c>
      <c r="F19" s="689">
        <f>'B5_NHA data 2008'!F18</f>
        <v>625000</v>
      </c>
      <c r="G19" s="690">
        <f>'B5_NHA data 2008'!G18</f>
        <v>2</v>
      </c>
      <c r="H19" s="691">
        <f>(B19-'B5_NHA data 2007'!B18)/'B5_NHA data 2007'!B18</f>
        <v>5.0228310502283102E-2</v>
      </c>
      <c r="I19" s="691">
        <f>(D19-'B5_NHA data 2007'!D18)/'B5_NHA data 2007'!D18</f>
        <v>4.5662100456621002E-3</v>
      </c>
      <c r="J19" s="691">
        <f>(F19-'B5_NHA data 2007'!F18)/'B5_NHA data 2007'!F18</f>
        <v>0.21359223300970873</v>
      </c>
      <c r="L19" s="689">
        <f>'B5_NHA data 2009'!B18</f>
        <v>464500</v>
      </c>
      <c r="M19" s="690">
        <f>'B5_NHA data 2009'!C18</f>
        <v>42</v>
      </c>
      <c r="N19" s="689">
        <f>'B5_NHA data 2009'!D18</f>
        <v>495000</v>
      </c>
      <c r="O19" s="690">
        <f>'B5_NHA data 2009'!E18</f>
        <v>39</v>
      </c>
      <c r="P19" s="689">
        <f>'B5_NHA data 2009'!F18</f>
        <v>430000</v>
      </c>
      <c r="Q19" s="690">
        <f>'B5_NHA data 2009'!G18</f>
        <v>3</v>
      </c>
      <c r="R19" s="693">
        <f t="shared" si="16"/>
        <v>-0.19217391304347825</v>
      </c>
      <c r="S19" s="693">
        <f t="shared" si="17"/>
        <v>-0.1</v>
      </c>
      <c r="T19" s="693">
        <f t="shared" si="18"/>
        <v>-0.312</v>
      </c>
      <c r="V19" s="689">
        <f>'B5_NHA data 2010'!B18</f>
        <v>555000</v>
      </c>
      <c r="W19" s="690">
        <f>'B5_NHA data 2010'!C18</f>
        <v>53</v>
      </c>
      <c r="X19" s="689">
        <f>'B5_NHA data 2010'!D18</f>
        <v>555000</v>
      </c>
      <c r="Y19" s="690">
        <f>'B5_NHA data 2010'!E18</f>
        <v>53</v>
      </c>
      <c r="Z19" s="689" t="str">
        <f>'B5_NHA data 2010'!F18</f>
        <v>n/a</v>
      </c>
      <c r="AA19" s="690" t="str">
        <f>'B5_NHA data 2010'!G18</f>
        <v>n/a</v>
      </c>
      <c r="AB19" s="693">
        <f t="shared" si="19"/>
        <v>0.19483315392895587</v>
      </c>
      <c r="AC19" s="693">
        <f t="shared" si="20"/>
        <v>0.12121212121212122</v>
      </c>
      <c r="AD19" s="702" t="s">
        <v>117</v>
      </c>
      <c r="AF19" s="689">
        <f>'B5_NHA data 2011'!B18</f>
        <v>495000</v>
      </c>
      <c r="AG19" s="690">
        <f>'B5_NHA data 2011'!C18</f>
        <v>68</v>
      </c>
      <c r="AH19" s="689">
        <f>'B5_NHA data 2011'!D18</f>
        <v>495000</v>
      </c>
      <c r="AI19" s="690">
        <f>'B5_NHA data 2011'!E18</f>
        <v>67</v>
      </c>
      <c r="AJ19" s="689">
        <f>'B5_NHA data 2011'!F18</f>
        <v>900000</v>
      </c>
      <c r="AK19" s="690">
        <f>'B5_NHA data 2011'!G18</f>
        <v>1</v>
      </c>
      <c r="AL19" s="693">
        <f t="shared" si="22"/>
        <v>-0.10810810810810811</v>
      </c>
      <c r="AM19" s="693">
        <f t="shared" si="23"/>
        <v>-0.10810810810810811</v>
      </c>
      <c r="AN19" s="693" t="s">
        <v>117</v>
      </c>
      <c r="AP19" s="694">
        <f>'B5_NHA data 2012'!B18</f>
        <v>512500</v>
      </c>
      <c r="AQ19" s="695">
        <f>'B5_NHA data 2012'!C18</f>
        <v>64</v>
      </c>
      <c r="AR19" s="694">
        <f>'B5_NHA data 2012'!D18</f>
        <v>512500</v>
      </c>
      <c r="AS19" s="695">
        <f>'B5_NHA data 2012'!E18</f>
        <v>61</v>
      </c>
      <c r="AT19" s="694">
        <f>'B5_NHA data 2012'!F18</f>
        <v>650000</v>
      </c>
      <c r="AU19" s="695">
        <f>'B5_NHA data 2012'!G18</f>
        <v>3</v>
      </c>
      <c r="AV19" s="694">
        <f>'B5_NHA data 2013'!B18</f>
        <v>615000</v>
      </c>
      <c r="AW19" s="695">
        <f>'B5_NHA data 2013'!C18</f>
        <v>64</v>
      </c>
      <c r="AX19" s="694">
        <f>'B5_NHA data 2013'!D18</f>
        <v>615000</v>
      </c>
      <c r="AY19" s="695">
        <f>'B5_NHA data 2013'!E18</f>
        <v>61</v>
      </c>
      <c r="AZ19" s="694">
        <f>'B5_NHA data 2013'!F18</f>
        <v>700000</v>
      </c>
      <c r="BA19" s="695">
        <f>'B5_NHA data 2013'!G18</f>
        <v>3</v>
      </c>
      <c r="BB19" s="696">
        <f t="shared" si="25"/>
        <v>0.2</v>
      </c>
      <c r="BC19" s="697">
        <f t="shared" si="26"/>
        <v>0.2</v>
      </c>
      <c r="BD19" s="698">
        <f t="shared" si="27"/>
        <v>7.6923076923076927E-2</v>
      </c>
      <c r="BE19" s="694">
        <f>'B5_NHA data 2014'!B18</f>
        <v>575000</v>
      </c>
      <c r="BF19" s="699">
        <f>'B5_NHA data 2014'!C18</f>
        <v>57</v>
      </c>
      <c r="BG19" s="694">
        <f>'B5_NHA data 2014'!D18</f>
        <v>577500</v>
      </c>
      <c r="BH19" s="699">
        <f>'B5_NHA data 2014'!E18</f>
        <v>56</v>
      </c>
      <c r="BI19" s="694">
        <f>'B5_NHA data 2014'!F18</f>
        <v>500000</v>
      </c>
      <c r="BJ19" s="699">
        <f>'B5_NHA data 2014'!G18</f>
        <v>1</v>
      </c>
      <c r="BK19" s="700">
        <f t="shared" si="0"/>
        <v>-6.5040650406504072E-2</v>
      </c>
      <c r="BL19" s="701">
        <f t="shared" si="1"/>
        <v>-6.097560975609756E-2</v>
      </c>
      <c r="BM19" s="693">
        <f>(BI19-AZ19)/AZ19</f>
        <v>-0.2857142857142857</v>
      </c>
      <c r="BN19" s="694">
        <f>'B5_NHA data 2015'!B18</f>
        <v>575000</v>
      </c>
      <c r="BO19" s="699">
        <f>'B5_NHA data 2015'!C18</f>
        <v>109</v>
      </c>
      <c r="BP19" s="694">
        <f>'B5_NHA data 2015'!D18</f>
        <v>573333</v>
      </c>
      <c r="BQ19" s="699">
        <f>'B5_NHA data 2015'!E18</f>
        <v>103</v>
      </c>
      <c r="BR19" s="694">
        <f>'B5_NHA data 2015'!F18</f>
        <v>602466</v>
      </c>
      <c r="BS19" s="699">
        <f>'B5_NHA data 2015'!G18</f>
        <v>6</v>
      </c>
      <c r="BT19" s="700">
        <f t="shared" si="2"/>
        <v>0</v>
      </c>
      <c r="BU19" s="701">
        <f t="shared" si="3"/>
        <v>-7.2155844155844156E-3</v>
      </c>
      <c r="BV19" s="693">
        <f t="shared" si="28"/>
        <v>0.204932</v>
      </c>
      <c r="BW19" s="700">
        <f t="shared" si="4"/>
        <v>3.6036036036036036E-2</v>
      </c>
      <c r="BX19" s="701">
        <f t="shared" si="5"/>
        <v>3.3032432432432431E-2</v>
      </c>
      <c r="BY19" s="693" t="s">
        <v>117</v>
      </c>
      <c r="BZ19" s="694">
        <f>'B5_NHA data 2016'!B19</f>
        <v>650000</v>
      </c>
      <c r="CA19" s="699">
        <f>'B5_NHA data 2016'!C19</f>
        <v>103</v>
      </c>
      <c r="CB19" s="694">
        <f>'B5_NHA data 2016'!D19</f>
        <v>675000</v>
      </c>
      <c r="CC19" s="699">
        <f>'B5_NHA data 2016'!E19</f>
        <v>98</v>
      </c>
      <c r="CD19" s="694">
        <f>'B5_NHA data 2016'!F19</f>
        <v>475000</v>
      </c>
      <c r="CE19" s="699">
        <f>'B5_NHA data 2016'!G19</f>
        <v>5</v>
      </c>
      <c r="CF19" s="700">
        <f t="shared" si="29"/>
        <v>0.13043478260869565</v>
      </c>
      <c r="CG19" s="701">
        <f t="shared" si="30"/>
        <v>0.17732626588736389</v>
      </c>
      <c r="CH19" s="693">
        <f t="shared" si="31"/>
        <v>-0.21157376515853177</v>
      </c>
      <c r="CI19" s="700">
        <f t="shared" si="6"/>
        <v>0.31313131313131315</v>
      </c>
      <c r="CJ19" s="701">
        <f t="shared" si="7"/>
        <v>0.36363636363636365</v>
      </c>
      <c r="CK19" s="693">
        <f>(CD19-AJ19)/AJ19</f>
        <v>-0.47222222222222221</v>
      </c>
      <c r="CL19" s="694">
        <f>'B5_NHA data 2017'!B19</f>
        <v>654800</v>
      </c>
      <c r="CM19" s="699">
        <f>'B5_NHA data 2017'!C19</f>
        <v>109</v>
      </c>
      <c r="CN19" s="694">
        <f>'B5_NHA data 2017'!D19</f>
        <v>650000</v>
      </c>
      <c r="CO19" s="699">
        <f>'B5_NHA data 2017'!E19</f>
        <v>105</v>
      </c>
      <c r="CP19" s="694">
        <f>'B5_NHA data 2017'!F19</f>
        <v>864500</v>
      </c>
      <c r="CQ19" s="699">
        <f>'B5_NHA data 2017'!G19</f>
        <v>4</v>
      </c>
      <c r="CR19" s="700">
        <f t="shared" si="32"/>
        <v>7.3846153846153844E-3</v>
      </c>
      <c r="CS19" s="701">
        <f t="shared" si="33"/>
        <v>-3.7037037037037035E-2</v>
      </c>
      <c r="CT19" s="693">
        <f t="shared" si="34"/>
        <v>0.82</v>
      </c>
      <c r="CU19" s="700">
        <f t="shared" si="9"/>
        <v>0.27765853658536588</v>
      </c>
      <c r="CV19" s="701">
        <f t="shared" si="10"/>
        <v>0.26829268292682928</v>
      </c>
      <c r="CW19" s="693">
        <f>(CP19-AT19)/AT19</f>
        <v>0.33</v>
      </c>
      <c r="CX19" s="694">
        <f>'B5_NHA data 2018'!B19</f>
        <v>650466</v>
      </c>
      <c r="CY19" s="699">
        <f>'B5_NHA data 2018'!C19</f>
        <v>82</v>
      </c>
      <c r="CZ19" s="694">
        <f>'B5_NHA data 2018'!D19</f>
        <v>650466</v>
      </c>
      <c r="DA19" s="699">
        <f>'B5_NHA data 2018'!E19</f>
        <v>82</v>
      </c>
      <c r="DB19" s="694" t="str">
        <f>'B5_NHA data 2018'!F19</f>
        <v>n/a</v>
      </c>
      <c r="DC19" s="699">
        <f>'B5_NHA data 2018'!G19</f>
        <v>0</v>
      </c>
      <c r="DD19" s="700">
        <f t="shared" si="35"/>
        <v>-6.6188149053146E-3</v>
      </c>
      <c r="DE19" s="701">
        <f t="shared" si="36"/>
        <v>7.1692307692307691E-4</v>
      </c>
      <c r="DF19" s="693" t="s">
        <v>117</v>
      </c>
      <c r="DG19" s="700">
        <f t="shared" si="12"/>
        <v>5.7668292682926829E-2</v>
      </c>
      <c r="DH19" s="701">
        <f t="shared" si="13"/>
        <v>5.7668292682926829E-2</v>
      </c>
      <c r="DI19" s="693" t="s">
        <v>117</v>
      </c>
      <c r="DJ19" s="694">
        <f>'B5_NHA data 2019'!B19</f>
        <v>772533</v>
      </c>
      <c r="DK19" s="699">
        <f>'B5_NHA data 2019'!C19</f>
        <v>85</v>
      </c>
      <c r="DL19" s="694">
        <f>'B5_NHA data 2019'!D19</f>
        <v>775000</v>
      </c>
      <c r="DM19" s="699">
        <f>'B5_NHA data 2019'!E19</f>
        <v>83</v>
      </c>
      <c r="DN19" s="694">
        <f>'B5_NHA data 2019'!F19</f>
        <v>612500</v>
      </c>
      <c r="DO19" s="699">
        <f>'B5_NHA data 2019'!G19</f>
        <v>2</v>
      </c>
      <c r="DP19" s="700">
        <f t="shared" si="37"/>
        <v>0.18766084622409165</v>
      </c>
      <c r="DQ19" s="701">
        <f t="shared" si="38"/>
        <v>0.191453511790009</v>
      </c>
      <c r="DR19" s="693" t="s">
        <v>117</v>
      </c>
      <c r="DS19" s="700">
        <f t="shared" si="39"/>
        <v>0.34353565217391302</v>
      </c>
      <c r="DT19" s="701">
        <f t="shared" si="40"/>
        <v>0.34199134199134201</v>
      </c>
      <c r="DU19" s="693">
        <f t="shared" si="52"/>
        <v>0.22500000000000001</v>
      </c>
      <c r="DV19" s="694">
        <f>'B5_NHA data 2020'!C19</f>
        <v>747500</v>
      </c>
      <c r="DW19" s="699">
        <f>'B5_NHA data 2020'!B19</f>
        <v>72</v>
      </c>
      <c r="DX19" s="694">
        <f>'B5_NHA data 2020'!E19</f>
        <v>747500</v>
      </c>
      <c r="DY19" s="699">
        <f>'B5_NHA data 2020'!D19</f>
        <v>72</v>
      </c>
      <c r="DZ19" s="694" t="str">
        <f>'B5_NHA data 2020'!G19</f>
        <v>n/a</v>
      </c>
      <c r="EA19" s="699">
        <f>'B5_NHA data 2020'!F19</f>
        <v>0</v>
      </c>
      <c r="EB19" s="700">
        <f t="shared" si="41"/>
        <v>-3.240379375379434E-2</v>
      </c>
      <c r="EC19" s="701">
        <f t="shared" si="42"/>
        <v>-3.5483870967741936E-2</v>
      </c>
      <c r="ED19" s="693" t="s">
        <v>117</v>
      </c>
      <c r="EE19" s="700">
        <f t="shared" si="43"/>
        <v>0.3</v>
      </c>
      <c r="EF19" s="701">
        <f t="shared" si="44"/>
        <v>0.30377982777896961</v>
      </c>
      <c r="EG19" s="693" t="s">
        <v>117</v>
      </c>
      <c r="EH19" s="694">
        <f>'B5_NHA data 2021'!C19</f>
        <v>855000</v>
      </c>
      <c r="EI19" s="699">
        <f>'B5_NHA data 2021'!B19</f>
        <v>52</v>
      </c>
      <c r="EJ19" s="694">
        <f>'B5_NHA data 2021'!E19</f>
        <v>860000</v>
      </c>
      <c r="EK19" s="699">
        <f>'B5_NHA data 2021'!D19</f>
        <v>51</v>
      </c>
      <c r="EL19" s="694">
        <f>'B5_NHA data 2021'!G19</f>
        <v>423000</v>
      </c>
      <c r="EM19" s="699">
        <f>'B5_NHA data 2021'!F19</f>
        <v>1</v>
      </c>
      <c r="EN19" s="694">
        <f>'B5_NHA data 2022'!C19</f>
        <v>905766</v>
      </c>
      <c r="EO19" s="699">
        <f>'B5_NHA data 2022'!B19</f>
        <v>78</v>
      </c>
      <c r="EP19" s="694">
        <f>'B5_NHA data 2022'!E19</f>
        <v>905766</v>
      </c>
      <c r="EQ19" s="699">
        <f>'B5_NHA data 2022'!D19</f>
        <v>74</v>
      </c>
      <c r="ER19" s="694">
        <f>'B5_NHA data 2022'!G19</f>
        <v>1499966</v>
      </c>
      <c r="ES19" s="699">
        <f>'B5_NHA data 2022'!F19</f>
        <v>4</v>
      </c>
      <c r="ET19" s="694">
        <v>1150000</v>
      </c>
      <c r="EU19" s="699">
        <v>90</v>
      </c>
      <c r="EV19" s="694">
        <v>1200000</v>
      </c>
      <c r="EW19" s="699">
        <v>83</v>
      </c>
      <c r="EX19" s="694">
        <v>719933</v>
      </c>
      <c r="EY19" s="699">
        <v>7</v>
      </c>
      <c r="EZ19" s="694">
        <v>1161000</v>
      </c>
      <c r="FA19" s="699">
        <v>62</v>
      </c>
      <c r="FB19" s="694">
        <v>1380000</v>
      </c>
      <c r="FC19" s="699">
        <v>50</v>
      </c>
      <c r="FD19" s="694">
        <v>720133</v>
      </c>
      <c r="FE19" s="699">
        <v>12</v>
      </c>
      <c r="FF19" s="694">
        <v>949645</v>
      </c>
      <c r="FG19" s="699">
        <v>62</v>
      </c>
      <c r="FH19" s="694">
        <v>1247500</v>
      </c>
      <c r="FI19" s="699">
        <v>40</v>
      </c>
      <c r="FJ19" s="694">
        <v>774900</v>
      </c>
      <c r="FK19" s="699">
        <v>22</v>
      </c>
      <c r="FL19" s="700">
        <f t="shared" si="46"/>
        <v>-0.18204565030146425</v>
      </c>
      <c r="FM19" s="701">
        <f t="shared" si="47"/>
        <v>-9.6014492753623185E-2</v>
      </c>
      <c r="FN19" s="693">
        <f t="shared" si="48"/>
        <v>7.6051229425675534E-2</v>
      </c>
      <c r="FO19" s="804">
        <f t="shared" si="14"/>
        <v>0.50284842200915691</v>
      </c>
      <c r="FP19" s="805">
        <f t="shared" si="15"/>
        <v>0.78064516129032258</v>
      </c>
      <c r="FQ19" s="806">
        <f t="shared" si="50"/>
        <v>0.17572734693877551</v>
      </c>
    </row>
    <row r="20" spans="1:173" s="692" customFormat="1">
      <c r="A20" s="688" t="s">
        <v>56</v>
      </c>
      <c r="B20" s="689">
        <f>'B5_NHA data 2008'!B19</f>
        <v>264000</v>
      </c>
      <c r="C20" s="690">
        <f>'B5_NHA data 2008'!C19</f>
        <v>40</v>
      </c>
      <c r="D20" s="689">
        <f>'B5_NHA data 2008'!D19</f>
        <v>264000</v>
      </c>
      <c r="E20" s="690">
        <f>'B5_NHA data 2008'!E19</f>
        <v>39</v>
      </c>
      <c r="F20" s="689" t="e">
        <f>'B5_NHA data 2008'!F19</f>
        <v>#N/A</v>
      </c>
      <c r="G20" s="690">
        <f>'B5_NHA data 2008'!G19</f>
        <v>1</v>
      </c>
      <c r="H20" s="691">
        <f>(B20-'B5_NHA data 2007'!B19)/'B5_NHA data 2007'!B19</f>
        <v>-0.11970656885628543</v>
      </c>
      <c r="I20" s="691">
        <f>(D20-'B5_NHA data 2007'!D19)/'B5_NHA data 2007'!D19</f>
        <v>-5.7142857142857141E-2</v>
      </c>
      <c r="J20" s="691" t="e">
        <f>(F20-'B5_NHA data 2007'!F19)/'B5_NHA data 2007'!F19</f>
        <v>#N/A</v>
      </c>
      <c r="L20" s="689">
        <f>'B5_NHA data 2009'!B19</f>
        <v>245000</v>
      </c>
      <c r="M20" s="690">
        <f>'B5_NHA data 2009'!C19</f>
        <v>35</v>
      </c>
      <c r="N20" s="689">
        <f>'B5_NHA data 2009'!D19</f>
        <v>242400</v>
      </c>
      <c r="O20" s="690">
        <f>'B5_NHA data 2009'!E19</f>
        <v>33</v>
      </c>
      <c r="P20" s="689">
        <f>'B5_NHA data 2009'!F19</f>
        <v>245000</v>
      </c>
      <c r="Q20" s="690">
        <f>'B5_NHA data 2009'!G19</f>
        <v>2</v>
      </c>
      <c r="R20" s="693">
        <f t="shared" si="16"/>
        <v>-7.1969696969696975E-2</v>
      </c>
      <c r="S20" s="693">
        <f t="shared" si="17"/>
        <v>-8.1818181818181818E-2</v>
      </c>
      <c r="T20" s="693" t="s">
        <v>117</v>
      </c>
      <c r="V20" s="689">
        <f>'B5_NHA data 2010'!B19</f>
        <v>339480</v>
      </c>
      <c r="W20" s="690">
        <f>'B5_NHA data 2010'!C19</f>
        <v>35</v>
      </c>
      <c r="X20" s="689">
        <f>'B5_NHA data 2010'!D19</f>
        <v>253000</v>
      </c>
      <c r="Y20" s="690">
        <f>'B5_NHA data 2010'!E19</f>
        <v>19</v>
      </c>
      <c r="Z20" s="689">
        <f>'B5_NHA data 2010'!F19</f>
        <v>364775</v>
      </c>
      <c r="AA20" s="690">
        <f>'B5_NHA data 2010'!G19</f>
        <v>16</v>
      </c>
      <c r="AB20" s="693">
        <f t="shared" si="19"/>
        <v>0.38563265306122452</v>
      </c>
      <c r="AC20" s="693">
        <f t="shared" si="20"/>
        <v>4.3729372937293731E-2</v>
      </c>
      <c r="AD20" s="693">
        <f t="shared" si="21"/>
        <v>0.48887755102040814</v>
      </c>
      <c r="AF20" s="689">
        <f>'B5_NHA data 2011'!B19</f>
        <v>250000</v>
      </c>
      <c r="AG20" s="690">
        <f>'B5_NHA data 2011'!C19</f>
        <v>42</v>
      </c>
      <c r="AH20" s="689">
        <f>'B5_NHA data 2011'!D19</f>
        <v>238000</v>
      </c>
      <c r="AI20" s="690">
        <f>'B5_NHA data 2011'!E19</f>
        <v>28</v>
      </c>
      <c r="AJ20" s="689">
        <f>'B5_NHA data 2011'!F19</f>
        <v>379900</v>
      </c>
      <c r="AK20" s="690">
        <f>'B5_NHA data 2011'!G19</f>
        <v>14</v>
      </c>
      <c r="AL20" s="693">
        <f t="shared" si="22"/>
        <v>-0.26357959231766231</v>
      </c>
      <c r="AM20" s="693">
        <f t="shared" si="23"/>
        <v>-5.9288537549407112E-2</v>
      </c>
      <c r="AN20" s="693">
        <f t="shared" si="24"/>
        <v>4.1463916112672194E-2</v>
      </c>
      <c r="AP20" s="694">
        <f>'B5_NHA data 2012'!B19</f>
        <v>265000</v>
      </c>
      <c r="AQ20" s="695">
        <f>'B5_NHA data 2012'!C19</f>
        <v>59</v>
      </c>
      <c r="AR20" s="694">
        <f>'B5_NHA data 2012'!D19</f>
        <v>238000</v>
      </c>
      <c r="AS20" s="695">
        <f>'B5_NHA data 2012'!E19</f>
        <v>48</v>
      </c>
      <c r="AT20" s="694">
        <f>'B5_NHA data 2012'!F19</f>
        <v>388385</v>
      </c>
      <c r="AU20" s="695">
        <f>'B5_NHA data 2012'!G19</f>
        <v>11</v>
      </c>
      <c r="AV20" s="694">
        <f>'B5_NHA data 2013'!B19</f>
        <v>260000</v>
      </c>
      <c r="AW20" s="695">
        <f>'B5_NHA data 2013'!C19</f>
        <v>52</v>
      </c>
      <c r="AX20" s="694">
        <f>'B5_NHA data 2013'!D19</f>
        <v>247500</v>
      </c>
      <c r="AY20" s="695">
        <f>'B5_NHA data 2013'!E19</f>
        <v>41</v>
      </c>
      <c r="AZ20" s="694">
        <f>'B5_NHA data 2013'!F19</f>
        <v>407700</v>
      </c>
      <c r="BA20" s="695">
        <f>'B5_NHA data 2013'!G19</f>
        <v>11</v>
      </c>
      <c r="BB20" s="696">
        <f t="shared" si="25"/>
        <v>-1.8867924528301886E-2</v>
      </c>
      <c r="BC20" s="697">
        <f t="shared" si="26"/>
        <v>3.9915966386554619E-2</v>
      </c>
      <c r="BD20" s="698">
        <f t="shared" si="27"/>
        <v>4.9731580776806519E-2</v>
      </c>
      <c r="BE20" s="694">
        <f>'B5_NHA data 2014'!B19</f>
        <v>302500</v>
      </c>
      <c r="BF20" s="699">
        <f>'B5_NHA data 2014'!C19</f>
        <v>38</v>
      </c>
      <c r="BG20" s="694">
        <f>'B5_NHA data 2014'!D19</f>
        <v>270000</v>
      </c>
      <c r="BH20" s="699">
        <f>'B5_NHA data 2014'!E19</f>
        <v>33</v>
      </c>
      <c r="BI20" s="694">
        <f>'B5_NHA data 2014'!F19</f>
        <v>570000</v>
      </c>
      <c r="BJ20" s="699">
        <f>'B5_NHA data 2014'!G19</f>
        <v>5</v>
      </c>
      <c r="BK20" s="700">
        <f t="shared" si="0"/>
        <v>0.16346153846153846</v>
      </c>
      <c r="BL20" s="701">
        <f t="shared" si="1"/>
        <v>9.0909090909090912E-2</v>
      </c>
      <c r="BM20" s="693">
        <f>(BI20-AZ20)/AZ20</f>
        <v>0.39808682855040473</v>
      </c>
      <c r="BN20" s="694">
        <f>'B5_NHA data 2015'!B19</f>
        <v>345000</v>
      </c>
      <c r="BO20" s="699">
        <f>'B5_NHA data 2015'!C19</f>
        <v>99</v>
      </c>
      <c r="BP20" s="694">
        <f>'B5_NHA data 2015'!D19</f>
        <v>325500</v>
      </c>
      <c r="BQ20" s="699">
        <f>'B5_NHA data 2015'!E19</f>
        <v>94</v>
      </c>
      <c r="BR20" s="694">
        <f>'B5_NHA data 2015'!F19</f>
        <v>418600</v>
      </c>
      <c r="BS20" s="699">
        <f>'B5_NHA data 2015'!G19</f>
        <v>5</v>
      </c>
      <c r="BT20" s="700">
        <f t="shared" si="2"/>
        <v>0.14049586776859505</v>
      </c>
      <c r="BU20" s="701">
        <f t="shared" si="3"/>
        <v>0.20555555555555555</v>
      </c>
      <c r="BV20" s="693">
        <f t="shared" si="28"/>
        <v>-0.2656140350877193</v>
      </c>
      <c r="BW20" s="700">
        <f t="shared" si="4"/>
        <v>1.6260162601626018E-2</v>
      </c>
      <c r="BX20" s="701">
        <f t="shared" si="5"/>
        <v>0.2865612648221344</v>
      </c>
      <c r="BY20" s="693">
        <f>(BR20-Z20)/Z20</f>
        <v>0.14755671304228635</v>
      </c>
      <c r="BZ20" s="694">
        <f>'B5_NHA data 2016'!B20</f>
        <v>339966</v>
      </c>
      <c r="CA20" s="699">
        <f>'B5_NHA data 2016'!C20</f>
        <v>102</v>
      </c>
      <c r="CB20" s="694">
        <f>'B5_NHA data 2016'!D20</f>
        <v>333100</v>
      </c>
      <c r="CC20" s="699">
        <f>'B5_NHA data 2016'!E20</f>
        <v>96</v>
      </c>
      <c r="CD20" s="694">
        <f>'B5_NHA data 2016'!F20</f>
        <v>400733</v>
      </c>
      <c r="CE20" s="699">
        <f>'B5_NHA data 2016'!G20</f>
        <v>6</v>
      </c>
      <c r="CF20" s="700">
        <f t="shared" si="29"/>
        <v>-1.4591304347826087E-2</v>
      </c>
      <c r="CG20" s="701">
        <f t="shared" si="30"/>
        <v>2.3348694316436252E-2</v>
      </c>
      <c r="CH20" s="693">
        <f t="shared" si="31"/>
        <v>-4.2682752030578121E-2</v>
      </c>
      <c r="CI20" s="700">
        <f t="shared" si="6"/>
        <v>0.35986400000000002</v>
      </c>
      <c r="CJ20" s="701">
        <f t="shared" si="7"/>
        <v>0.39957983193277313</v>
      </c>
      <c r="CK20" s="693">
        <f>(CD20-AJ20)/AJ20</f>
        <v>5.4838115293498288E-2</v>
      </c>
      <c r="CL20" s="694">
        <f>'B5_NHA data 2017'!B20</f>
        <v>346900</v>
      </c>
      <c r="CM20" s="699">
        <f>'B5_NHA data 2017'!C20</f>
        <v>101</v>
      </c>
      <c r="CN20" s="694">
        <f>'B5_NHA data 2017'!D20</f>
        <v>343350</v>
      </c>
      <c r="CO20" s="699">
        <f>'B5_NHA data 2017'!E20</f>
        <v>100</v>
      </c>
      <c r="CP20" s="694">
        <f>'B5_NHA data 2017'!F20</f>
        <v>480000</v>
      </c>
      <c r="CQ20" s="699">
        <f>'B5_NHA data 2017'!G20</f>
        <v>1</v>
      </c>
      <c r="CR20" s="700">
        <f t="shared" si="32"/>
        <v>2.0396157262785101E-2</v>
      </c>
      <c r="CS20" s="701">
        <f t="shared" si="33"/>
        <v>3.0771540078054639E-2</v>
      </c>
      <c r="CT20" s="693">
        <f t="shared" si="34"/>
        <v>0.1978050222966414</v>
      </c>
      <c r="CU20" s="700">
        <f t="shared" si="9"/>
        <v>0.3090566037735849</v>
      </c>
      <c r="CV20" s="701">
        <f t="shared" si="10"/>
        <v>0.44264705882352939</v>
      </c>
      <c r="CW20" s="693">
        <f>(CP20-AT20)/AT20</f>
        <v>0.23588707081890392</v>
      </c>
      <c r="CX20" s="694">
        <f>'B5_NHA data 2018'!B20</f>
        <v>336500</v>
      </c>
      <c r="CY20" s="699">
        <f>'B5_NHA data 2018'!C20</f>
        <v>94</v>
      </c>
      <c r="CZ20" s="694">
        <f>'B5_NHA data 2018'!D20</f>
        <v>333000</v>
      </c>
      <c r="DA20" s="699">
        <f>'B5_NHA data 2018'!E20</f>
        <v>90</v>
      </c>
      <c r="DB20" s="694">
        <f>'B5_NHA data 2018'!F20</f>
        <v>356000</v>
      </c>
      <c r="DC20" s="699">
        <f>'B5_NHA data 2018'!G20</f>
        <v>4</v>
      </c>
      <c r="DD20" s="700">
        <f t="shared" si="35"/>
        <v>-2.9979821274142403E-2</v>
      </c>
      <c r="DE20" s="701">
        <f t="shared" si="36"/>
        <v>-3.0144167758846659E-2</v>
      </c>
      <c r="DF20" s="693">
        <f t="shared" si="11"/>
        <v>-0.25833333333333336</v>
      </c>
      <c r="DG20" s="700">
        <f t="shared" si="12"/>
        <v>0.29423076923076924</v>
      </c>
      <c r="DH20" s="701">
        <f t="shared" si="13"/>
        <v>0.34545454545454546</v>
      </c>
      <c r="DI20" s="693">
        <f>(DB20-AZ20)/AZ20</f>
        <v>-0.12680892813343145</v>
      </c>
      <c r="DJ20" s="694">
        <f>'B5_NHA data 2019'!B20</f>
        <v>355000</v>
      </c>
      <c r="DK20" s="699">
        <f>'B5_NHA data 2019'!C20</f>
        <v>88</v>
      </c>
      <c r="DL20" s="694">
        <f>'B5_NHA data 2019'!D20</f>
        <v>855000</v>
      </c>
      <c r="DM20" s="699">
        <f>'B5_NHA data 2019'!E20</f>
        <v>88</v>
      </c>
      <c r="DN20" s="694" t="s">
        <v>117</v>
      </c>
      <c r="DO20" s="699" t="s">
        <v>117</v>
      </c>
      <c r="DP20" s="700">
        <f t="shared" si="37"/>
        <v>5.4977711738484397E-2</v>
      </c>
      <c r="DQ20" s="701">
        <f t="shared" si="38"/>
        <v>1.5675675675675675</v>
      </c>
      <c r="DR20" s="693" t="s">
        <v>117</v>
      </c>
      <c r="DS20" s="700">
        <f t="shared" si="39"/>
        <v>0.17355371900826447</v>
      </c>
      <c r="DT20" s="701">
        <f t="shared" si="40"/>
        <v>2.1666666666666665</v>
      </c>
      <c r="DU20" s="693" t="s">
        <v>117</v>
      </c>
      <c r="DV20" s="694">
        <f>'B5_NHA data 2020'!C20</f>
        <v>394766</v>
      </c>
      <c r="DW20" s="699">
        <f>'B5_NHA data 2020'!B20</f>
        <v>70</v>
      </c>
      <c r="DX20" s="694">
        <f>'B5_NHA data 2020'!E20</f>
        <v>394766</v>
      </c>
      <c r="DY20" s="699">
        <f>'B5_NHA data 2020'!D20</f>
        <v>70</v>
      </c>
      <c r="DZ20" s="694" t="str">
        <f>'B5_NHA data 2020'!G20</f>
        <v>n/a</v>
      </c>
      <c r="EA20" s="699">
        <f>'B5_NHA data 2020'!F20</f>
        <v>0</v>
      </c>
      <c r="EB20" s="700">
        <f t="shared" si="41"/>
        <v>0.11201690140845071</v>
      </c>
      <c r="EC20" s="701">
        <f t="shared" si="42"/>
        <v>-0.53828538011695903</v>
      </c>
      <c r="ED20" s="693" t="s">
        <v>117</v>
      </c>
      <c r="EE20" s="700">
        <f t="shared" si="43"/>
        <v>0.14424927536231885</v>
      </c>
      <c r="EF20" s="701">
        <f t="shared" si="44"/>
        <v>0.21279877112135176</v>
      </c>
      <c r="EG20" s="693" t="s">
        <v>117</v>
      </c>
      <c r="EH20" s="694">
        <f>'B5_NHA data 2021'!C20</f>
        <v>560000</v>
      </c>
      <c r="EI20" s="699">
        <f>'B5_NHA data 2021'!B20</f>
        <v>75</v>
      </c>
      <c r="EJ20" s="694">
        <f>'B5_NHA data 2021'!E20</f>
        <v>560000</v>
      </c>
      <c r="EK20" s="699">
        <f>'B5_NHA data 2021'!D20</f>
        <v>73</v>
      </c>
      <c r="EL20" s="694">
        <f>'B5_NHA data 2021'!G20</f>
        <v>514000</v>
      </c>
      <c r="EM20" s="699">
        <f>'B5_NHA data 2021'!F20</f>
        <v>2</v>
      </c>
      <c r="EN20" s="694">
        <f>'B5_NHA data 2022'!C20</f>
        <v>479000</v>
      </c>
      <c r="EO20" s="699">
        <f>'B5_NHA data 2022'!B20</f>
        <v>83</v>
      </c>
      <c r="EP20" s="694">
        <f>'B5_NHA data 2022'!E20</f>
        <v>477000</v>
      </c>
      <c r="EQ20" s="699">
        <f>'B5_NHA data 2022'!D20</f>
        <v>82</v>
      </c>
      <c r="ER20" s="694">
        <f>'B5_NHA data 2022'!G20</f>
        <v>554933</v>
      </c>
      <c r="ES20" s="699">
        <f>'B5_NHA data 2022'!F20</f>
        <v>1</v>
      </c>
      <c r="ET20" s="694">
        <v>607500</v>
      </c>
      <c r="EU20" s="699">
        <v>94</v>
      </c>
      <c r="EV20" s="694">
        <v>599933</v>
      </c>
      <c r="EW20" s="699">
        <v>91</v>
      </c>
      <c r="EX20" s="694">
        <v>700000</v>
      </c>
      <c r="EY20" s="699">
        <v>3</v>
      </c>
      <c r="EZ20" s="694">
        <v>596267</v>
      </c>
      <c r="FA20" s="699">
        <v>52</v>
      </c>
      <c r="FB20" s="694">
        <v>592533</v>
      </c>
      <c r="FC20" s="699">
        <v>45</v>
      </c>
      <c r="FD20" s="694">
        <v>640000</v>
      </c>
      <c r="FE20" s="699">
        <v>7</v>
      </c>
      <c r="FF20" s="694">
        <v>660000</v>
      </c>
      <c r="FG20" s="699">
        <v>64</v>
      </c>
      <c r="FH20" s="694">
        <v>660000</v>
      </c>
      <c r="FI20" s="699">
        <v>59</v>
      </c>
      <c r="FJ20" s="694">
        <v>680000</v>
      </c>
      <c r="FK20" s="699">
        <v>5</v>
      </c>
      <c r="FL20" s="700">
        <f t="shared" si="46"/>
        <v>0.10688667996048749</v>
      </c>
      <c r="FM20" s="701">
        <f t="shared" si="47"/>
        <v>0.11386201274865704</v>
      </c>
      <c r="FN20" s="693">
        <f t="shared" si="48"/>
        <v>6.25E-2</v>
      </c>
      <c r="FO20" s="804">
        <f t="shared" si="14"/>
        <v>0.67962535211267605</v>
      </c>
      <c r="FP20" s="805">
        <f t="shared" si="15"/>
        <v>-0.30697894736842107</v>
      </c>
      <c r="FQ20" s="806" t="s">
        <v>117</v>
      </c>
    </row>
    <row r="21" spans="1:173" s="692" customFormat="1">
      <c r="A21" s="688" t="s">
        <v>57</v>
      </c>
      <c r="B21" s="689">
        <f>'B5_NHA data 2008'!B20</f>
        <v>296000</v>
      </c>
      <c r="C21" s="695">
        <f>'B5_NHA data 2008'!C20</f>
        <v>7</v>
      </c>
      <c r="D21" s="689">
        <f>'B5_NHA data 2008'!D20</f>
        <v>269900</v>
      </c>
      <c r="E21" s="703">
        <f>'B5_NHA data 2008'!E20</f>
        <v>6</v>
      </c>
      <c r="F21" s="689" t="e">
        <f>'B5_NHA data 2008'!F20</f>
        <v>#N/A</v>
      </c>
      <c r="G21" s="695">
        <f>'B5_NHA data 2008'!G20</f>
        <v>1</v>
      </c>
      <c r="H21" s="693">
        <f>(B21-'B5_NHA data 2007'!B20)/'B5_NHA data 2007'!B20</f>
        <v>-0.30341959791308276</v>
      </c>
      <c r="I21" s="693">
        <f>(D21-'B5_NHA data 2007'!D20)/'B5_NHA data 2007'!D20</f>
        <v>-0.36484104552953056</v>
      </c>
      <c r="J21" s="693" t="e">
        <f>(F21-'B5_NHA data 2007'!F20)/'B5_NHA data 2007'!F20</f>
        <v>#N/A</v>
      </c>
      <c r="L21" s="689">
        <f>'B5_NHA data 2009'!B20</f>
        <v>320000</v>
      </c>
      <c r="M21" s="695">
        <f>'B5_NHA data 2009'!C20</f>
        <v>5</v>
      </c>
      <c r="N21" s="689">
        <f>'B5_NHA data 2009'!D20</f>
        <v>320000</v>
      </c>
      <c r="O21" s="703">
        <f>'B5_NHA data 2009'!E20</f>
        <v>5</v>
      </c>
      <c r="P21" s="689" t="str">
        <f>'B5_NHA data 2009'!F20</f>
        <v>n/a</v>
      </c>
      <c r="Q21" s="695" t="str">
        <f>'B5_NHA data 2009'!G20</f>
        <v>n/a</v>
      </c>
      <c r="R21" s="693">
        <f t="shared" si="16"/>
        <v>8.1081081081081086E-2</v>
      </c>
      <c r="S21" s="693">
        <f t="shared" si="17"/>
        <v>0.1856243052982586</v>
      </c>
      <c r="T21" s="693" t="s">
        <v>117</v>
      </c>
      <c r="V21" s="689">
        <f>'B5_NHA data 2010'!B20</f>
        <v>269000</v>
      </c>
      <c r="W21" s="695">
        <f>'B5_NHA data 2010'!C20</f>
        <v>3</v>
      </c>
      <c r="X21" s="689">
        <f>'B5_NHA data 2010'!D20</f>
        <v>200000</v>
      </c>
      <c r="Y21" s="703">
        <f>'B5_NHA data 2010'!E20</f>
        <v>2</v>
      </c>
      <c r="Z21" s="689">
        <f>'B5_NHA data 2010'!F20</f>
        <v>0</v>
      </c>
      <c r="AA21" s="695">
        <f>'B5_NHA data 2010'!G20</f>
        <v>1</v>
      </c>
      <c r="AB21" s="693">
        <f t="shared" si="19"/>
        <v>-0.15937499999999999</v>
      </c>
      <c r="AC21" s="693">
        <f t="shared" si="20"/>
        <v>-0.375</v>
      </c>
      <c r="AD21" s="702" t="s">
        <v>117</v>
      </c>
      <c r="AF21" s="689">
        <f>'B5_NHA data 2011'!B20</f>
        <v>299900</v>
      </c>
      <c r="AG21" s="695">
        <f>'B5_NHA data 2011'!C20</f>
        <v>3</v>
      </c>
      <c r="AH21" s="689">
        <f>'B5_NHA data 2011'!D20</f>
        <v>299900</v>
      </c>
      <c r="AI21" s="703">
        <f>'B5_NHA data 2011'!E20</f>
        <v>3</v>
      </c>
      <c r="AJ21" s="689" t="str">
        <f>'B5_NHA data 2011'!F20</f>
        <v>n/a</v>
      </c>
      <c r="AK21" s="695" t="str">
        <f>'B5_NHA data 2011'!G20</f>
        <v>n/a</v>
      </c>
      <c r="AL21" s="693">
        <f t="shared" si="22"/>
        <v>0.11486988847583643</v>
      </c>
      <c r="AM21" s="693">
        <f t="shared" si="23"/>
        <v>0.4995</v>
      </c>
      <c r="AN21" s="693" t="s">
        <v>117</v>
      </c>
      <c r="AP21" s="694">
        <f>'B5_NHA data 2012'!B20</f>
        <v>520000</v>
      </c>
      <c r="AQ21" s="695">
        <f>'B5_NHA data 2012'!C20</f>
        <v>3</v>
      </c>
      <c r="AR21" s="694">
        <f>'B5_NHA data 2012'!D20</f>
        <v>520000</v>
      </c>
      <c r="AS21" s="695">
        <f>'B5_NHA data 2012'!E20</f>
        <v>3</v>
      </c>
      <c r="AT21" s="694">
        <f>'B5_NHA data 2012'!F20</f>
        <v>0</v>
      </c>
      <c r="AU21" s="695">
        <f>'B5_NHA data 2012'!G20</f>
        <v>0</v>
      </c>
      <c r="AV21" s="694">
        <f>'B5_NHA data 2013'!B20</f>
        <v>500000</v>
      </c>
      <c r="AW21" s="695">
        <f>'B5_NHA data 2013'!C20</f>
        <v>5</v>
      </c>
      <c r="AX21" s="694">
        <f>'B5_NHA data 2013'!D20</f>
        <v>500000</v>
      </c>
      <c r="AY21" s="695">
        <f>'B5_NHA data 2013'!E20</f>
        <v>5</v>
      </c>
      <c r="AZ21" s="694">
        <f>'B5_NHA data 2013'!F20</f>
        <v>0</v>
      </c>
      <c r="BA21" s="695">
        <f>'B5_NHA data 2013'!G20</f>
        <v>0</v>
      </c>
      <c r="BB21" s="696">
        <f t="shared" si="25"/>
        <v>-3.8461538461538464E-2</v>
      </c>
      <c r="BC21" s="697">
        <f t="shared" si="26"/>
        <v>-3.8461538461538464E-2</v>
      </c>
      <c r="BD21" s="698" t="s">
        <v>117</v>
      </c>
      <c r="BE21" s="694">
        <f>'B5_NHA data 2014'!B20</f>
        <v>477000</v>
      </c>
      <c r="BF21" s="699">
        <f>'B5_NHA data 2014'!C20</f>
        <v>3</v>
      </c>
      <c r="BG21" s="694">
        <f>'B5_NHA data 2014'!D20</f>
        <v>477000</v>
      </c>
      <c r="BH21" s="699">
        <f>'B5_NHA data 2014'!E20</f>
        <v>3</v>
      </c>
      <c r="BI21" s="694" t="str">
        <f>'B5_NHA data 2014'!F20</f>
        <v>n/a</v>
      </c>
      <c r="BJ21" s="699" t="str">
        <f>'B5_NHA data 2014'!G20</f>
        <v>n/a</v>
      </c>
      <c r="BK21" s="700">
        <f t="shared" si="0"/>
        <v>-4.5999999999999999E-2</v>
      </c>
      <c r="BL21" s="701">
        <f t="shared" si="1"/>
        <v>-4.5999999999999999E-2</v>
      </c>
      <c r="BM21" s="693" t="s">
        <v>117</v>
      </c>
      <c r="BN21" s="694">
        <f>'B5_NHA data 2015'!B20</f>
        <v>330266</v>
      </c>
      <c r="BO21" s="699">
        <f>'B5_NHA data 2015'!C20</f>
        <v>10</v>
      </c>
      <c r="BP21" s="694">
        <f>'B5_NHA data 2015'!D20</f>
        <v>330266</v>
      </c>
      <c r="BQ21" s="699">
        <f>'B5_NHA data 2015'!E20</f>
        <v>10</v>
      </c>
      <c r="BR21" s="694" t="str">
        <f>'B5_NHA data 2015'!F20</f>
        <v xml:space="preserve">n/a </v>
      </c>
      <c r="BS21" s="699">
        <f>'B5_NHA data 2015'!G20</f>
        <v>0</v>
      </c>
      <c r="BT21" s="700">
        <f t="shared" si="2"/>
        <v>-0.30761844863731658</v>
      </c>
      <c r="BU21" s="701">
        <f t="shared" si="3"/>
        <v>-0.30761844863731658</v>
      </c>
      <c r="BV21" s="693" t="s">
        <v>117</v>
      </c>
      <c r="BW21" s="700">
        <f t="shared" si="4"/>
        <v>0.22775464684014871</v>
      </c>
      <c r="BX21" s="701">
        <f t="shared" si="5"/>
        <v>0.65132999999999996</v>
      </c>
      <c r="BY21" s="693" t="s">
        <v>117</v>
      </c>
      <c r="BZ21" s="694">
        <f>'B5_NHA data 2016'!B21</f>
        <v>320000</v>
      </c>
      <c r="CA21" s="699">
        <f>'B5_NHA data 2016'!C21</f>
        <v>15</v>
      </c>
      <c r="CB21" s="694">
        <f>'B5_NHA data 2016'!D21</f>
        <v>320000</v>
      </c>
      <c r="CC21" s="699">
        <f>'B5_NHA data 2016'!E21</f>
        <v>15</v>
      </c>
      <c r="CD21" s="694">
        <f>'B5_NHA data 2016'!F21</f>
        <v>0</v>
      </c>
      <c r="CE21" s="699">
        <f>'B5_NHA data 2016'!G21</f>
        <v>0</v>
      </c>
      <c r="CF21" s="700">
        <f t="shared" si="29"/>
        <v>-3.1084035292764014E-2</v>
      </c>
      <c r="CG21" s="701">
        <f t="shared" si="30"/>
        <v>-3.1084035292764014E-2</v>
      </c>
      <c r="CH21" s="702" t="s">
        <v>117</v>
      </c>
      <c r="CI21" s="700">
        <f t="shared" si="6"/>
        <v>6.7022340780260092E-2</v>
      </c>
      <c r="CJ21" s="701">
        <f t="shared" si="7"/>
        <v>6.7022340780260092E-2</v>
      </c>
      <c r="CK21" s="702" t="s">
        <v>117</v>
      </c>
      <c r="CL21" s="694">
        <f>'B5_NHA data 2017'!B21</f>
        <v>429966</v>
      </c>
      <c r="CM21" s="699">
        <f>'B5_NHA data 2017'!C21</f>
        <v>14</v>
      </c>
      <c r="CN21" s="694">
        <f>'B5_NHA data 2017'!D21</f>
        <v>429966</v>
      </c>
      <c r="CO21" s="699">
        <f>'B5_NHA data 2017'!E21</f>
        <v>14</v>
      </c>
      <c r="CP21" s="694">
        <f>'B5_NHA data 2017'!F21</f>
        <v>0</v>
      </c>
      <c r="CQ21" s="699">
        <f>'B5_NHA data 2017'!G21</f>
        <v>0</v>
      </c>
      <c r="CR21" s="700">
        <f t="shared" si="32"/>
        <v>0.34364375000000003</v>
      </c>
      <c r="CS21" s="701">
        <f t="shared" si="33"/>
        <v>0.34364375000000003</v>
      </c>
      <c r="CT21" s="693" t="s">
        <v>296</v>
      </c>
      <c r="CU21" s="700">
        <f t="shared" si="9"/>
        <v>-0.17314230769230768</v>
      </c>
      <c r="CV21" s="701">
        <f t="shared" si="10"/>
        <v>-0.17314230769230768</v>
      </c>
      <c r="CW21" s="693" t="s">
        <v>296</v>
      </c>
      <c r="CX21" s="694">
        <f>'B5_NHA data 2018'!B21</f>
        <v>468900</v>
      </c>
      <c r="CY21" s="699">
        <f>'B5_NHA data 2018'!C21</f>
        <v>11</v>
      </c>
      <c r="CZ21" s="694">
        <f>'B5_NHA data 2018'!D21</f>
        <v>468900</v>
      </c>
      <c r="DA21" s="699">
        <f>'B5_NHA data 2018'!E21</f>
        <v>11</v>
      </c>
      <c r="DB21" s="694" t="str">
        <f>'B5_NHA data 2018'!F21</f>
        <v>n/a</v>
      </c>
      <c r="DC21" s="699">
        <f>'B5_NHA data 2018'!G21</f>
        <v>0</v>
      </c>
      <c r="DD21" s="700">
        <f t="shared" si="35"/>
        <v>9.0551345920375101E-2</v>
      </c>
      <c r="DE21" s="701">
        <f t="shared" si="36"/>
        <v>9.0551345920375101E-2</v>
      </c>
      <c r="DF21" s="693" t="s">
        <v>117</v>
      </c>
      <c r="DG21" s="700">
        <f t="shared" si="12"/>
        <v>-6.2199999999999998E-2</v>
      </c>
      <c r="DH21" s="701">
        <f t="shared" si="13"/>
        <v>-6.2199999999999998E-2</v>
      </c>
      <c r="DI21" s="693" t="s">
        <v>117</v>
      </c>
      <c r="DJ21" s="694">
        <f>'B5_NHA data 2019'!B21</f>
        <v>368750</v>
      </c>
      <c r="DK21" s="699">
        <f>'B5_NHA data 2019'!C21</f>
        <v>12</v>
      </c>
      <c r="DL21" s="694">
        <f>'B5_NHA data 2019'!D21</f>
        <v>368750</v>
      </c>
      <c r="DM21" s="699">
        <f>'B5_NHA data 2019'!E21</f>
        <v>12</v>
      </c>
      <c r="DN21" s="694" t="s">
        <v>117</v>
      </c>
      <c r="DO21" s="699" t="s">
        <v>117</v>
      </c>
      <c r="DP21" s="700">
        <f t="shared" si="37"/>
        <v>-0.21358498613776924</v>
      </c>
      <c r="DQ21" s="701">
        <f t="shared" si="38"/>
        <v>-0.21358498613776924</v>
      </c>
      <c r="DR21" s="693" t="s">
        <v>117</v>
      </c>
      <c r="DS21" s="700">
        <f t="shared" si="39"/>
        <v>-0.22693920335429768</v>
      </c>
      <c r="DT21" s="701">
        <f t="shared" si="40"/>
        <v>-0.22693920335429768</v>
      </c>
      <c r="DU21" s="693" t="s">
        <v>117</v>
      </c>
      <c r="DV21" s="694">
        <f>'B5_NHA data 2020'!C21</f>
        <v>542000</v>
      </c>
      <c r="DW21" s="699">
        <f>'B5_NHA data 2020'!B21</f>
        <v>11</v>
      </c>
      <c r="DX21" s="694">
        <f>'B5_NHA data 2020'!E21</f>
        <v>542000</v>
      </c>
      <c r="DY21" s="699">
        <f>'B5_NHA data 2020'!D21</f>
        <v>11</v>
      </c>
      <c r="DZ21" s="694" t="str">
        <f>'B5_NHA data 2020'!G21</f>
        <v>n/a</v>
      </c>
      <c r="EA21" s="699">
        <f>'B5_NHA data 2020'!F21</f>
        <v>0</v>
      </c>
      <c r="EB21" s="700">
        <f t="shared" si="41"/>
        <v>0.46983050847457625</v>
      </c>
      <c r="EC21" s="701">
        <f t="shared" si="42"/>
        <v>0.46983050847457625</v>
      </c>
      <c r="ED21" s="693" t="s">
        <v>117</v>
      </c>
      <c r="EE21" s="700">
        <f t="shared" si="43"/>
        <v>0.641101415222881</v>
      </c>
      <c r="EF21" s="701">
        <f t="shared" si="44"/>
        <v>0.641101415222881</v>
      </c>
      <c r="EG21" s="693" t="s">
        <v>117</v>
      </c>
      <c r="EH21" s="694">
        <f>'B5_NHA data 2021'!C21</f>
        <v>548000</v>
      </c>
      <c r="EI21" s="699">
        <f>'B5_NHA data 2021'!B21</f>
        <v>14</v>
      </c>
      <c r="EJ21" s="694">
        <f>'B5_NHA data 2021'!E21</f>
        <v>548000</v>
      </c>
      <c r="EK21" s="699">
        <f>'B5_NHA data 2021'!D21</f>
        <v>14</v>
      </c>
      <c r="EL21" s="694" t="s">
        <v>117</v>
      </c>
      <c r="EM21" s="699">
        <f>'B5_NHA data 2021'!F21</f>
        <v>0</v>
      </c>
      <c r="EN21" s="694">
        <f>'B5_NHA data 2022'!C21</f>
        <v>783000</v>
      </c>
      <c r="EO21" s="699">
        <f>'B5_NHA data 2022'!B21</f>
        <v>6</v>
      </c>
      <c r="EP21" s="694">
        <f>'B5_NHA data 2022'!E21</f>
        <v>783000</v>
      </c>
      <c r="EQ21" s="699">
        <f>'B5_NHA data 2022'!D21</f>
        <v>6</v>
      </c>
      <c r="ER21" s="694" t="s">
        <v>117</v>
      </c>
      <c r="ES21" s="699">
        <f>'B5_NHA data 2022'!F21</f>
        <v>0</v>
      </c>
      <c r="ET21" s="694">
        <v>400000</v>
      </c>
      <c r="EU21" s="699">
        <v>9</v>
      </c>
      <c r="EV21" s="694">
        <v>400000</v>
      </c>
      <c r="EW21" s="699">
        <v>9</v>
      </c>
      <c r="EX21" s="694" t="s">
        <v>117</v>
      </c>
      <c r="EY21" s="699">
        <f>'B5_NHA data 2023'!F21</f>
        <v>0</v>
      </c>
      <c r="EZ21" s="694">
        <v>750000</v>
      </c>
      <c r="FA21" s="699">
        <v>4</v>
      </c>
      <c r="FB21" s="694">
        <v>750000</v>
      </c>
      <c r="FC21" s="699">
        <v>4</v>
      </c>
      <c r="FD21" s="694" t="s">
        <v>117</v>
      </c>
      <c r="FE21" s="699" t="s">
        <v>117</v>
      </c>
      <c r="FF21" s="694">
        <v>654900</v>
      </c>
      <c r="FG21" s="699">
        <v>9</v>
      </c>
      <c r="FH21" s="694">
        <v>654900</v>
      </c>
      <c r="FI21" s="699">
        <v>9</v>
      </c>
      <c r="FJ21" s="694" t="s">
        <v>117</v>
      </c>
      <c r="FK21" s="699" t="s">
        <v>117</v>
      </c>
      <c r="FL21" s="700">
        <f t="shared" si="46"/>
        <v>-0.1268</v>
      </c>
      <c r="FM21" s="701">
        <f t="shared" si="47"/>
        <v>-0.1268</v>
      </c>
      <c r="FN21" s="693" t="s">
        <v>117</v>
      </c>
      <c r="FO21" s="804">
        <f t="shared" si="14"/>
        <v>1.0338983050847457</v>
      </c>
      <c r="FP21" s="805">
        <f t="shared" si="15"/>
        <v>1.0338983050847457</v>
      </c>
      <c r="FQ21" s="806" t="s">
        <v>117</v>
      </c>
    </row>
    <row r="22" spans="1:173" s="708" customFormat="1">
      <c r="A22" s="704" t="s">
        <v>58</v>
      </c>
      <c r="B22" s="705">
        <f>'B5_NHA data 2008'!B21</f>
        <v>375000</v>
      </c>
      <c r="C22" s="706">
        <f>'B5_NHA data 2008'!C21</f>
        <v>77</v>
      </c>
      <c r="D22" s="705">
        <f>'B5_NHA data 2008'!D21</f>
        <v>348000</v>
      </c>
      <c r="E22" s="706">
        <f>'B5_NHA data 2008'!E21</f>
        <v>63</v>
      </c>
      <c r="F22" s="705">
        <f>'B5_NHA data 2008'!F21</f>
        <v>476000</v>
      </c>
      <c r="G22" s="706">
        <f>'B5_NHA data 2008'!G21</f>
        <v>14</v>
      </c>
      <c r="H22" s="707">
        <f>(B22-'B5_NHA data 2007'!B21)/'B5_NHA data 2007'!B21</f>
        <v>-1.8067556952081697E-2</v>
      </c>
      <c r="I22" s="707">
        <f>(D22-'B5_NHA data 2007'!D21)/'B5_NHA data 2007'!D21</f>
        <v>-2.8653295128939827E-3</v>
      </c>
      <c r="J22" s="707">
        <f>(F22-'B5_NHA data 2007'!F21)/'B5_NHA data 2007'!F21</f>
        <v>9.2645303461573777E-2</v>
      </c>
      <c r="L22" s="705">
        <f>'B5_NHA data 2009'!B21</f>
        <v>320000</v>
      </c>
      <c r="M22" s="706">
        <f>'B5_NHA data 2009'!C21</f>
        <v>74</v>
      </c>
      <c r="N22" s="705">
        <f>'B5_NHA data 2009'!D21</f>
        <v>314900</v>
      </c>
      <c r="O22" s="706">
        <f>'B5_NHA data 2009'!E21</f>
        <v>70</v>
      </c>
      <c r="P22" s="705">
        <f>'B5_NHA data 2009'!F21</f>
        <v>480000</v>
      </c>
      <c r="Q22" s="706">
        <f>'B5_NHA data 2009'!G21</f>
        <v>4</v>
      </c>
      <c r="R22" s="709">
        <f t="shared" si="16"/>
        <v>-0.14666666666666667</v>
      </c>
      <c r="S22" s="709">
        <f t="shared" si="17"/>
        <v>-9.5114942528735633E-2</v>
      </c>
      <c r="T22" s="709">
        <f t="shared" si="18"/>
        <v>8.4033613445378148E-3</v>
      </c>
      <c r="V22" s="705">
        <f>'B5_NHA data 2010'!B21</f>
        <v>300000</v>
      </c>
      <c r="W22" s="706">
        <f>'B5_NHA data 2010'!C21</f>
        <v>96</v>
      </c>
      <c r="X22" s="705">
        <f>'B5_NHA data 2010'!D21</f>
        <v>299900</v>
      </c>
      <c r="Y22" s="706">
        <f>'B5_NHA data 2010'!E21</f>
        <v>90</v>
      </c>
      <c r="Z22" s="705">
        <f>'B5_NHA data 2010'!F21</f>
        <v>342500</v>
      </c>
      <c r="AA22" s="706">
        <f>'B5_NHA data 2010'!G21</f>
        <v>6</v>
      </c>
      <c r="AB22" s="709">
        <f t="shared" si="19"/>
        <v>-6.25E-2</v>
      </c>
      <c r="AC22" s="709">
        <f t="shared" si="20"/>
        <v>-4.7634169577643694E-2</v>
      </c>
      <c r="AD22" s="709">
        <f t="shared" si="21"/>
        <v>-0.28645833333333331</v>
      </c>
      <c r="AF22" s="705">
        <f>'B5_NHA data 2011'!B21</f>
        <v>292000</v>
      </c>
      <c r="AG22" s="706">
        <f>'B5_NHA data 2011'!C21</f>
        <v>85</v>
      </c>
      <c r="AH22" s="705">
        <f>'B5_NHA data 2011'!D21</f>
        <v>257500</v>
      </c>
      <c r="AI22" s="706">
        <f>'B5_NHA data 2011'!E21</f>
        <v>78</v>
      </c>
      <c r="AJ22" s="705">
        <f>'B5_NHA data 2011'!F21</f>
        <v>385000</v>
      </c>
      <c r="AK22" s="706">
        <f>'B5_NHA data 2011'!G21</f>
        <v>7</v>
      </c>
      <c r="AL22" s="709">
        <f t="shared" si="22"/>
        <v>-2.6666666666666668E-2</v>
      </c>
      <c r="AM22" s="709">
        <f t="shared" si="23"/>
        <v>-0.14138046015338446</v>
      </c>
      <c r="AN22" s="709">
        <f t="shared" si="24"/>
        <v>0.12408759124087591</v>
      </c>
      <c r="AP22" s="710">
        <f>'B5_NHA data 2012'!B21</f>
        <v>322000</v>
      </c>
      <c r="AQ22" s="711">
        <f>'B5_NHA data 2012'!C21</f>
        <v>118</v>
      </c>
      <c r="AR22" s="710">
        <f>'B5_NHA data 2012'!D21</f>
        <v>320000</v>
      </c>
      <c r="AS22" s="711">
        <f>'B5_NHA data 2012'!E21</f>
        <v>106</v>
      </c>
      <c r="AT22" s="710">
        <f>'B5_NHA data 2012'!F21</f>
        <v>343478</v>
      </c>
      <c r="AU22" s="711">
        <f>'B5_NHA data 2012'!G21</f>
        <v>12</v>
      </c>
      <c r="AV22" s="710">
        <f>'B5_NHA data 2013'!B21</f>
        <v>346000</v>
      </c>
      <c r="AW22" s="711">
        <f>'B5_NHA data 2013'!C21</f>
        <v>125</v>
      </c>
      <c r="AX22" s="710">
        <f>'B5_NHA data 2013'!D21</f>
        <v>344000</v>
      </c>
      <c r="AY22" s="711">
        <f>'B5_NHA data 2013'!E21</f>
        <v>116</v>
      </c>
      <c r="AZ22" s="710">
        <f>'B5_NHA data 2013'!F21</f>
        <v>465000</v>
      </c>
      <c r="BA22" s="711">
        <f>'B5_NHA data 2013'!G21</f>
        <v>9</v>
      </c>
      <c r="BB22" s="712">
        <f t="shared" si="25"/>
        <v>7.4534161490683232E-2</v>
      </c>
      <c r="BC22" s="713">
        <f t="shared" si="26"/>
        <v>7.4999999999999997E-2</v>
      </c>
      <c r="BD22" s="714">
        <f t="shared" si="27"/>
        <v>0.35379849655582019</v>
      </c>
      <c r="BE22" s="710">
        <f>'B5_NHA data 2014'!B21</f>
        <v>335000</v>
      </c>
      <c r="BF22" s="715">
        <f>'B5_NHA data 2014'!C21</f>
        <v>122</v>
      </c>
      <c r="BG22" s="710">
        <f>'B5_NHA data 2014'!D21</f>
        <v>322533</v>
      </c>
      <c r="BH22" s="715">
        <f>'B5_NHA data 2014'!E21</f>
        <v>109</v>
      </c>
      <c r="BI22" s="710">
        <f>'B5_NHA data 2014'!F21</f>
        <v>537400</v>
      </c>
      <c r="BJ22" s="715">
        <f>'B5_NHA data 2014'!G21</f>
        <v>13</v>
      </c>
      <c r="BK22" s="716">
        <f t="shared" si="0"/>
        <v>-3.1791907514450865E-2</v>
      </c>
      <c r="BL22" s="717">
        <f t="shared" si="1"/>
        <v>-6.240406976744186E-2</v>
      </c>
      <c r="BM22" s="709">
        <f>(BI22-AZ22)/AZ22</f>
        <v>0.1556989247311828</v>
      </c>
      <c r="BN22" s="710">
        <f>'B5_NHA data 2015'!B21</f>
        <v>361000</v>
      </c>
      <c r="BO22" s="715">
        <f>'B5_NHA data 2015'!C21</f>
        <v>157</v>
      </c>
      <c r="BP22" s="710">
        <f>'B5_NHA data 2015'!D21</f>
        <v>361000</v>
      </c>
      <c r="BQ22" s="715">
        <f>'B5_NHA data 2015'!E21</f>
        <v>153</v>
      </c>
      <c r="BR22" s="710">
        <f>'B5_NHA data 2015'!F21</f>
        <v>452766</v>
      </c>
      <c r="BS22" s="715">
        <f>'B5_NHA data 2015'!G21</f>
        <v>4</v>
      </c>
      <c r="BT22" s="716">
        <f t="shared" si="2"/>
        <v>7.7611940298507459E-2</v>
      </c>
      <c r="BU22" s="717">
        <f t="shared" si="3"/>
        <v>0.11926531548709744</v>
      </c>
      <c r="BV22" s="709">
        <f t="shared" si="28"/>
        <v>-0.15748790472646074</v>
      </c>
      <c r="BW22" s="716">
        <f t="shared" si="4"/>
        <v>0.20333333333333334</v>
      </c>
      <c r="BX22" s="717">
        <f t="shared" si="5"/>
        <v>0.20373457819273091</v>
      </c>
      <c r="BY22" s="709">
        <f>(BR22-Z22)/Z22</f>
        <v>0.32194452554744524</v>
      </c>
      <c r="BZ22" s="710">
        <f>'B5_NHA data 2016'!B22</f>
        <v>369000</v>
      </c>
      <c r="CA22" s="715">
        <f>'B5_NHA data 2016'!C22</f>
        <v>191</v>
      </c>
      <c r="CB22" s="710">
        <f>'B5_NHA data 2016'!D22</f>
        <v>364000</v>
      </c>
      <c r="CC22" s="715">
        <f>'B5_NHA data 2016'!E22</f>
        <v>183</v>
      </c>
      <c r="CD22" s="710">
        <f>'B5_NHA data 2016'!F22</f>
        <v>442500</v>
      </c>
      <c r="CE22" s="715">
        <f>'B5_NHA data 2016'!G22</f>
        <v>8</v>
      </c>
      <c r="CF22" s="716">
        <f t="shared" si="29"/>
        <v>2.2160664819944598E-2</v>
      </c>
      <c r="CG22" s="717">
        <f t="shared" si="30"/>
        <v>8.3102493074792248E-3</v>
      </c>
      <c r="CH22" s="709">
        <f t="shared" si="31"/>
        <v>-2.2673964034401875E-2</v>
      </c>
      <c r="CI22" s="716">
        <f t="shared" si="6"/>
        <v>0.2636986301369863</v>
      </c>
      <c r="CJ22" s="717">
        <f t="shared" si="7"/>
        <v>0.41359223300970877</v>
      </c>
      <c r="CK22" s="709">
        <f t="shared" ref="CK22:CK55" si="54">(CD22-AJ22)/AJ22</f>
        <v>0.14935064935064934</v>
      </c>
      <c r="CL22" s="710">
        <f>'B5_NHA data 2017'!B22</f>
        <v>400000</v>
      </c>
      <c r="CM22" s="715">
        <f>'B5_NHA data 2017'!C22</f>
        <v>165</v>
      </c>
      <c r="CN22" s="710">
        <f>'B5_NHA data 2017'!D22</f>
        <v>397000</v>
      </c>
      <c r="CO22" s="715">
        <f>'B5_NHA data 2017'!E22</f>
        <v>161</v>
      </c>
      <c r="CP22" s="710">
        <f>'B5_NHA data 2017'!F22</f>
        <v>562500</v>
      </c>
      <c r="CQ22" s="715">
        <f>'B5_NHA data 2017'!G22</f>
        <v>4</v>
      </c>
      <c r="CR22" s="716">
        <f t="shared" si="32"/>
        <v>8.4010840108401083E-2</v>
      </c>
      <c r="CS22" s="717">
        <f t="shared" si="33"/>
        <v>9.0659340659340656E-2</v>
      </c>
      <c r="CT22" s="709">
        <f t="shared" si="34"/>
        <v>0.2711864406779661</v>
      </c>
      <c r="CU22" s="716">
        <f t="shared" si="9"/>
        <v>0.24223602484472051</v>
      </c>
      <c r="CV22" s="717">
        <f t="shared" si="10"/>
        <v>0.24062500000000001</v>
      </c>
      <c r="CW22" s="709">
        <f>(CP22-AT22)/AT22</f>
        <v>0.63765947164010506</v>
      </c>
      <c r="CX22" s="710">
        <f>'B5_NHA data 2018'!B22</f>
        <v>386533</v>
      </c>
      <c r="CY22" s="715">
        <f>'B5_NHA data 2018'!C22</f>
        <v>171</v>
      </c>
      <c r="CZ22" s="710">
        <f>'B5_NHA data 2018'!D22</f>
        <v>384933</v>
      </c>
      <c r="DA22" s="715">
        <f>'B5_NHA data 2018'!E22</f>
        <v>165</v>
      </c>
      <c r="DB22" s="710">
        <f>'B5_NHA data 2018'!F22</f>
        <v>525000</v>
      </c>
      <c r="DC22" s="715">
        <f>'B5_NHA data 2018'!G22</f>
        <v>6</v>
      </c>
      <c r="DD22" s="716">
        <f t="shared" si="35"/>
        <v>-3.3667500000000003E-2</v>
      </c>
      <c r="DE22" s="717">
        <f t="shared" si="36"/>
        <v>-3.0395465994962217E-2</v>
      </c>
      <c r="DF22" s="709">
        <f t="shared" si="11"/>
        <v>-6.6666666666666666E-2</v>
      </c>
      <c r="DG22" s="716">
        <f t="shared" si="12"/>
        <v>0.11714739884393063</v>
      </c>
      <c r="DH22" s="717">
        <f t="shared" si="13"/>
        <v>0.11899127906976745</v>
      </c>
      <c r="DI22" s="709">
        <f>(DB22-AZ22)/AZ22</f>
        <v>0.12903225806451613</v>
      </c>
      <c r="DJ22" s="710">
        <f>'B5_NHA data 2019'!B22</f>
        <v>440500</v>
      </c>
      <c r="DK22" s="715">
        <f>'B5_NHA data 2019'!C22</f>
        <v>156</v>
      </c>
      <c r="DL22" s="710">
        <f>'B5_NHA data 2019'!D22</f>
        <v>431500</v>
      </c>
      <c r="DM22" s="715">
        <f>'B5_NHA data 2019'!E22</f>
        <v>152</v>
      </c>
      <c r="DN22" s="710">
        <f>'B5_NHA data 2019'!F22</f>
        <v>694766</v>
      </c>
      <c r="DO22" s="715">
        <f>'B5_NHA data 2019'!G22</f>
        <v>4</v>
      </c>
      <c r="DP22" s="716">
        <f t="shared" si="37"/>
        <v>0.13961809211632642</v>
      </c>
      <c r="DQ22" s="717">
        <f t="shared" si="38"/>
        <v>0.12097429942353605</v>
      </c>
      <c r="DR22" s="709">
        <f t="shared" ref="DR22:DR26" si="55">(DN22-DB22)/DB22</f>
        <v>0.3233638095238095</v>
      </c>
      <c r="DS22" s="716">
        <f t="shared" si="39"/>
        <v>0.31492537313432833</v>
      </c>
      <c r="DT22" s="717">
        <f t="shared" si="40"/>
        <v>0.33784760009053338</v>
      </c>
      <c r="DU22" s="709">
        <f t="shared" si="52"/>
        <v>0.29282843319687385</v>
      </c>
      <c r="DV22" s="710">
        <f>'B5_NHA data 2020'!C22</f>
        <v>439966</v>
      </c>
      <c r="DW22" s="715">
        <f>'B5_NHA data 2020'!B22</f>
        <v>120</v>
      </c>
      <c r="DX22" s="710">
        <f>'B5_NHA data 2020'!E22</f>
        <v>438733</v>
      </c>
      <c r="DY22" s="715">
        <f>'B5_NHA data 2020'!D22</f>
        <v>116</v>
      </c>
      <c r="DZ22" s="710">
        <f>'B5_NHA data 2020'!G22</f>
        <v>618800</v>
      </c>
      <c r="EA22" s="715">
        <f>'B5_NHA data 2020'!F22</f>
        <v>4</v>
      </c>
      <c r="EB22" s="716">
        <f t="shared" si="41"/>
        <v>-1.2122587968217934E-3</v>
      </c>
      <c r="EC22" s="717">
        <f t="shared" si="42"/>
        <v>1.6762456546929316E-2</v>
      </c>
      <c r="ED22" s="709">
        <f t="shared" si="53"/>
        <v>-0.10934041101608312</v>
      </c>
      <c r="EE22" s="716">
        <f t="shared" si="43"/>
        <v>0.21874238227146814</v>
      </c>
      <c r="EF22" s="717">
        <f t="shared" si="44"/>
        <v>0.2153268698060942</v>
      </c>
      <c r="EG22" s="709">
        <f t="shared" si="45"/>
        <v>0.36671039786556409</v>
      </c>
      <c r="EH22" s="710">
        <f>'B5_NHA data 2021'!C22</f>
        <v>550000</v>
      </c>
      <c r="EI22" s="715">
        <f>'B5_NHA data 2021'!B22</f>
        <v>148</v>
      </c>
      <c r="EJ22" s="710">
        <f>'B5_NHA data 2021'!E22</f>
        <v>550000</v>
      </c>
      <c r="EK22" s="715">
        <f>'B5_NHA data 2021'!D22</f>
        <v>144</v>
      </c>
      <c r="EL22" s="710">
        <f>'B5_NHA data 2021'!G22</f>
        <v>733166</v>
      </c>
      <c r="EM22" s="715">
        <f>'B5_NHA data 2021'!F22</f>
        <v>4</v>
      </c>
      <c r="EN22" s="710">
        <f>'B5_NHA data 2022'!C22</f>
        <v>592000</v>
      </c>
      <c r="EO22" s="715">
        <f>'B5_NHA data 2022'!B22</f>
        <v>136</v>
      </c>
      <c r="EP22" s="710">
        <f>'B5_NHA data 2022'!E22</f>
        <v>588000</v>
      </c>
      <c r="EQ22" s="715">
        <f>'B5_NHA data 2022'!D22</f>
        <v>132</v>
      </c>
      <c r="ER22" s="710">
        <f>'B5_NHA data 2022'!G22</f>
        <v>1024466</v>
      </c>
      <c r="ES22" s="715">
        <f>'B5_NHA data 2022'!F22</f>
        <v>4</v>
      </c>
      <c r="ET22" s="710">
        <v>700000</v>
      </c>
      <c r="EU22" s="715">
        <v>131</v>
      </c>
      <c r="EV22" s="710">
        <v>700000</v>
      </c>
      <c r="EW22" s="715">
        <v>131</v>
      </c>
      <c r="EX22" s="710" t="s">
        <v>117</v>
      </c>
      <c r="EY22" s="715">
        <f>'B5_NHA data 2023'!F22</f>
        <v>0</v>
      </c>
      <c r="EZ22" s="710">
        <v>695000</v>
      </c>
      <c r="FA22" s="715">
        <v>70</v>
      </c>
      <c r="FB22" s="710">
        <v>701000</v>
      </c>
      <c r="FC22" s="715">
        <v>67</v>
      </c>
      <c r="FD22" s="710">
        <v>490000</v>
      </c>
      <c r="FE22" s="715">
        <v>3</v>
      </c>
      <c r="FF22" s="710">
        <v>775000</v>
      </c>
      <c r="FG22" s="715">
        <v>91</v>
      </c>
      <c r="FH22" s="710">
        <v>762000</v>
      </c>
      <c r="FI22" s="715">
        <v>90</v>
      </c>
      <c r="FJ22" s="710">
        <v>1730000</v>
      </c>
      <c r="FK22" s="715">
        <v>1</v>
      </c>
      <c r="FL22" s="716">
        <f t="shared" si="46"/>
        <v>0.11510791366906475</v>
      </c>
      <c r="FM22" s="717">
        <f t="shared" si="47"/>
        <v>8.7018544935805991E-2</v>
      </c>
      <c r="FN22" s="709">
        <f t="shared" si="48"/>
        <v>2.5306122448979593</v>
      </c>
      <c r="FO22" s="807">
        <f t="shared" si="14"/>
        <v>0.57775255391600455</v>
      </c>
      <c r="FP22" s="808">
        <f t="shared" si="15"/>
        <v>0.62456546929316337</v>
      </c>
      <c r="FQ22" s="809">
        <f t="shared" si="50"/>
        <v>-0.2947265698091156</v>
      </c>
    </row>
    <row r="23" spans="1:173" s="774" customFormat="1">
      <c r="A23" s="770" t="s">
        <v>361</v>
      </c>
      <c r="B23" s="771">
        <f>'B5_NHA data 2008'!B22</f>
        <v>351553.48258706467</v>
      </c>
      <c r="C23" s="772">
        <f>'B5_NHA data 2008'!C22</f>
        <v>804</v>
      </c>
      <c r="D23" s="771">
        <f>'B5_NHA data 2008'!D22</f>
        <v>338009.61440677964</v>
      </c>
      <c r="E23" s="772">
        <f>'B5_NHA data 2008'!E22</f>
        <v>708</v>
      </c>
      <c r="F23" s="771" t="e">
        <f>'B5_NHA data 2008'!F22</f>
        <v>#N/A</v>
      </c>
      <c r="G23" s="772" t="e">
        <f>'B5_NHA data 2008'!G22</f>
        <v>#N/A</v>
      </c>
      <c r="H23" s="773">
        <f>(B23-'B5_NHA data 2007'!B22)/'B5_NHA data 2007'!B22</f>
        <v>-5.5495057926384782E-5</v>
      </c>
      <c r="I23" s="773">
        <f>(D23-'B5_NHA data 2007'!D22)/'B5_NHA data 2007'!D22</f>
        <v>-5.0277152569740413E-3</v>
      </c>
      <c r="J23" s="773" t="e">
        <f>(F23-'B5_NHA data 2007'!F22)/'B5_NHA data 2007'!F22</f>
        <v>#N/A</v>
      </c>
      <c r="L23" s="771">
        <f>'B5_NHA data 2009'!B22</f>
        <v>290302.21285563754</v>
      </c>
      <c r="M23" s="772">
        <f>'B5_NHA data 2009'!C22</f>
        <v>949</v>
      </c>
      <c r="N23" s="771">
        <f>'B5_NHA data 2009'!D22</f>
        <v>285984.61726954492</v>
      </c>
      <c r="O23" s="772">
        <f>'B5_NHA data 2009'!E22</f>
        <v>857</v>
      </c>
      <c r="P23" s="771">
        <f>'B5_NHA data 2009'!F22</f>
        <v>356553.8152173913</v>
      </c>
      <c r="Q23" s="772">
        <f>'B5_NHA data 2009'!G22</f>
        <v>92</v>
      </c>
      <c r="R23" s="775">
        <f t="shared" si="16"/>
        <v>-0.17423030282812751</v>
      </c>
      <c r="S23" s="775">
        <f t="shared" si="17"/>
        <v>-0.15391573174195256</v>
      </c>
      <c r="T23" s="775">
        <f>(P22-F22)/F22</f>
        <v>8.4033613445378148E-3</v>
      </c>
      <c r="V23" s="771">
        <f>'B5_NHA data 2010'!B22</f>
        <v>328508.09694989107</v>
      </c>
      <c r="W23" s="772">
        <f>'B5_NHA data 2010'!C22</f>
        <v>918</v>
      </c>
      <c r="X23" s="771">
        <f>'B5_NHA data 2010'!D22</f>
        <v>325928.88349514565</v>
      </c>
      <c r="Y23" s="772">
        <f>'B5_NHA data 2010'!E22</f>
        <v>824</v>
      </c>
      <c r="Z23" s="771">
        <f>'B5_NHA data 2010'!F22</f>
        <v>310854.25531914894</v>
      </c>
      <c r="AA23" s="772">
        <f>'B5_NHA data 2010'!G22</f>
        <v>94</v>
      </c>
      <c r="AB23" s="775">
        <f t="shared" si="19"/>
        <v>0.13160727821683083</v>
      </c>
      <c r="AC23" s="775">
        <f t="shared" si="20"/>
        <v>0.13967277893115715</v>
      </c>
      <c r="AD23" s="775">
        <f t="shared" si="21"/>
        <v>-0.12817016099064674</v>
      </c>
      <c r="AF23" s="771">
        <f>'B5_NHA data 2011'!B22</f>
        <v>318313.72978959023</v>
      </c>
      <c r="AG23" s="772">
        <f>'B5_NHA data 2011'!C22</f>
        <v>903</v>
      </c>
      <c r="AH23" s="771">
        <f>'B5_NHA data 2011'!D22</f>
        <v>315020.51815980632</v>
      </c>
      <c r="AI23" s="772">
        <f>'B5_NHA data 2011'!E22</f>
        <v>826</v>
      </c>
      <c r="AJ23" s="771">
        <f>'B5_NHA data 2011'!F22</f>
        <v>350760.51948051946</v>
      </c>
      <c r="AK23" s="772">
        <f>'B5_NHA data 2011'!G22</f>
        <v>77</v>
      </c>
      <c r="AL23" s="775">
        <f t="shared" si="22"/>
        <v>-3.1032316265421724E-2</v>
      </c>
      <c r="AM23" s="775">
        <f t="shared" si="23"/>
        <v>-3.3468544482348095E-2</v>
      </c>
      <c r="AN23" s="775">
        <f t="shared" si="24"/>
        <v>0.12837612314619729</v>
      </c>
      <c r="AP23" s="776">
        <f>'B5_NHA data 2012'!B22</f>
        <v>328957.02270815813</v>
      </c>
      <c r="AQ23" s="777">
        <f>'B5_NHA data 2012'!C22</f>
        <v>1189</v>
      </c>
      <c r="AR23" s="776">
        <f>'B5_NHA data 2012'!D22</f>
        <v>319317.98664122139</v>
      </c>
      <c r="AS23" s="777">
        <f>'B5_NHA data 2012'!E22</f>
        <v>1048</v>
      </c>
      <c r="AT23" s="776">
        <f>'B5_NHA data 2012'!F22</f>
        <v>361107.80851063831</v>
      </c>
      <c r="AU23" s="777">
        <f>'B5_NHA data 2012'!G22</f>
        <v>141</v>
      </c>
      <c r="AV23" s="776">
        <f>'B5_NHA data 2013'!B22</f>
        <v>343245.33762057876</v>
      </c>
      <c r="AW23" s="777">
        <f>'B5_NHA data 2013'!C22</f>
        <v>1244</v>
      </c>
      <c r="AX23" s="776">
        <f>'B5_NHA data 2013'!D22</f>
        <v>336052.69264836138</v>
      </c>
      <c r="AY23" s="777">
        <f>'B5_NHA data 2013'!E22</f>
        <v>1129</v>
      </c>
      <c r="AZ23" s="776">
        <f>'B5_NHA data 2013'!F22</f>
        <v>418855.93043478258</v>
      </c>
      <c r="BA23" s="777">
        <f>'B5_NHA data 2013'!G22</f>
        <v>115</v>
      </c>
      <c r="BB23" s="778">
        <f t="shared" si="25"/>
        <v>4.3435202552574326E-2</v>
      </c>
      <c r="BC23" s="779">
        <f t="shared" si="26"/>
        <v>5.240765226903029E-2</v>
      </c>
      <c r="BD23" s="780">
        <f t="shared" si="27"/>
        <v>0.15991933866598457</v>
      </c>
      <c r="BE23" s="776">
        <f>'B5_NHA data 2014'!B22</f>
        <v>324861.10684931505</v>
      </c>
      <c r="BF23" s="781">
        <f>'B5_NHA data 2014'!C22</f>
        <v>1095</v>
      </c>
      <c r="BG23" s="776">
        <f>'B5_NHA data 2014'!D22</f>
        <v>324783.29441117763</v>
      </c>
      <c r="BH23" s="781">
        <f>'B5_NHA data 2014'!E22</f>
        <v>1002</v>
      </c>
      <c r="BI23" s="776">
        <f>'B5_NHA data 2014'!F22</f>
        <v>445755.66666666669</v>
      </c>
      <c r="BJ23" s="781">
        <f>'B5_NHA data 2014'!G22</f>
        <v>93</v>
      </c>
      <c r="BK23" s="778">
        <f t="shared" si="0"/>
        <v>-5.3560030556294186E-2</v>
      </c>
      <c r="BL23" s="779">
        <f t="shared" si="1"/>
        <v>-3.3534616694697386E-2</v>
      </c>
      <c r="BM23" s="780">
        <f>(BI23-AZ23)/AZ23</f>
        <v>6.422192996995775E-2</v>
      </c>
      <c r="BN23" s="776">
        <f>'B5_NHA data 2015'!B22</f>
        <v>340923.70910973084</v>
      </c>
      <c r="BO23" s="781">
        <f>'B5_NHA data 2015'!C22</f>
        <v>1932</v>
      </c>
      <c r="BP23" s="776">
        <f>'B5_NHA data 2015'!D22</f>
        <v>338264.83724740578</v>
      </c>
      <c r="BQ23" s="781">
        <f>'B5_NHA data 2015'!E22</f>
        <v>1831</v>
      </c>
      <c r="BR23" s="776">
        <f>'B5_NHA data 2015'!F22</f>
        <v>360878.85148514854</v>
      </c>
      <c r="BS23" s="781">
        <f>'B5_NHA data 2015'!G22</f>
        <v>101</v>
      </c>
      <c r="BT23" s="778">
        <f t="shared" si="2"/>
        <v>4.944452235664621E-2</v>
      </c>
      <c r="BU23" s="779">
        <f t="shared" si="3"/>
        <v>4.150934813525365E-2</v>
      </c>
      <c r="BV23" s="780">
        <f t="shared" si="28"/>
        <v>-0.19041107388767869</v>
      </c>
      <c r="BW23" s="778">
        <f t="shared" si="4"/>
        <v>3.7793930423984608E-2</v>
      </c>
      <c r="BX23" s="779">
        <f t="shared" si="5"/>
        <v>3.7848605560739948E-2</v>
      </c>
      <c r="BY23" s="780">
        <f>(BR23-Z23)/Z23</f>
        <v>0.16092620676734878</v>
      </c>
      <c r="BZ23" s="776">
        <f>'B5_NHA data 2016'!B23</f>
        <v>363550.33047619049</v>
      </c>
      <c r="CA23" s="781">
        <f>'B5_NHA data 2016'!C23</f>
        <v>2100</v>
      </c>
      <c r="CB23" s="776">
        <f>'B5_NHA data 2016'!D23</f>
        <v>358200.90375707671</v>
      </c>
      <c r="CC23" s="781">
        <f>'B5_NHA data 2016'!E23</f>
        <v>1943</v>
      </c>
      <c r="CD23" s="776">
        <f>'B5_NHA data 2016'!F23</f>
        <v>429578.15286624205</v>
      </c>
      <c r="CE23" s="781">
        <f>'B5_NHA data 2016'!G23</f>
        <v>157</v>
      </c>
      <c r="CF23" s="778">
        <f t="shared" si="29"/>
        <v>6.6368576786711431E-2</v>
      </c>
      <c r="CG23" s="779">
        <f t="shared" si="30"/>
        <v>5.8936266245993976E-2</v>
      </c>
      <c r="CH23" s="780">
        <f t="shared" si="31"/>
        <v>0.19036665933282249</v>
      </c>
      <c r="CI23" s="778">
        <f t="shared" si="6"/>
        <v>0.14211325636661126</v>
      </c>
      <c r="CJ23" s="779">
        <f t="shared" si="7"/>
        <v>0.13707166075882546</v>
      </c>
      <c r="CK23" s="780">
        <f t="shared" si="54"/>
        <v>0.22470497393051089</v>
      </c>
      <c r="CL23" s="776">
        <f>'B5_NHA data 2017'!B23</f>
        <v>391552.52354982647</v>
      </c>
      <c r="CM23" s="781">
        <f>'B5_NHA data 2017'!C23</f>
        <v>2017</v>
      </c>
      <c r="CN23" s="776">
        <f>'B5_NHA data 2017'!D23</f>
        <v>382854.00637958531</v>
      </c>
      <c r="CO23" s="781">
        <f>'B5_NHA data 2017'!E23</f>
        <v>1881</v>
      </c>
      <c r="CP23" s="776">
        <f>'B5_NHA data 2017'!F23</f>
        <v>465813.40350877191</v>
      </c>
      <c r="CQ23" s="781">
        <f>'B5_NHA data 2017'!G23</f>
        <v>171</v>
      </c>
      <c r="CR23" s="778">
        <f t="shared" si="32"/>
        <v>7.7024254212498616E-2</v>
      </c>
      <c r="CS23" s="779">
        <f t="shared" si="33"/>
        <v>6.8824791796806131E-2</v>
      </c>
      <c r="CT23" s="780">
        <f t="shared" si="34"/>
        <v>8.4350776222580512E-2</v>
      </c>
      <c r="CU23" s="778">
        <f t="shared" si="9"/>
        <v>0.19028473788565808</v>
      </c>
      <c r="CV23" s="779">
        <f t="shared" si="10"/>
        <v>0.19897413361105643</v>
      </c>
      <c r="CW23" s="780">
        <f>(CP23-AT23)/AT23</f>
        <v>0.28995660722481703</v>
      </c>
      <c r="CX23" s="776">
        <f>'B5_NHA data 2018'!B23</f>
        <v>403015.47931034485</v>
      </c>
      <c r="CY23" s="781">
        <f>'B5_NHA data 2018'!C23</f>
        <v>1740</v>
      </c>
      <c r="CZ23" s="776">
        <f>'B5_NHA data 2018'!D23</f>
        <v>394238.26079027355</v>
      </c>
      <c r="DA23" s="781">
        <f>'B5_NHA data 2018'!E23</f>
        <v>1645</v>
      </c>
      <c r="DB23" s="776">
        <f>'B5_NHA data 2018'!F23</f>
        <v>505115.7052631579</v>
      </c>
      <c r="DC23" s="781">
        <f>'B5_NHA data 2018'!G23</f>
        <v>95</v>
      </c>
      <c r="DD23" s="778">
        <f t="shared" si="35"/>
        <v>2.9275652871790719E-2</v>
      </c>
      <c r="DE23" s="779">
        <f t="shared" si="36"/>
        <v>2.9735236463481547E-2</v>
      </c>
      <c r="DF23" s="780">
        <f t="shared" si="11"/>
        <v>8.4373488307418087E-2</v>
      </c>
      <c r="DG23" s="778">
        <f t="shared" si="12"/>
        <v>0.17413242115421135</v>
      </c>
      <c r="DH23" s="779">
        <f t="shared" si="13"/>
        <v>0.17314418070381704</v>
      </c>
      <c r="DI23" s="780">
        <f>(DB23-AZ23)/AZ23</f>
        <v>0.20594139550282978</v>
      </c>
      <c r="DJ23" s="776">
        <f>'B5_NHA data 2019'!B23</f>
        <v>421309.30458817026</v>
      </c>
      <c r="DK23" s="781">
        <f>'B5_NHA data 2019'!C23</f>
        <v>1809</v>
      </c>
      <c r="DL23" s="776">
        <f>'B5_NHA data 2019'!D23</f>
        <v>443861.08013355592</v>
      </c>
      <c r="DM23" s="781">
        <f>'B5_NHA data 2019'!E23</f>
        <v>1797</v>
      </c>
      <c r="DN23" s="776">
        <f>'B5_NHA data 2019'!F23</f>
        <v>732083.08333333337</v>
      </c>
      <c r="DO23" s="781">
        <f>'B5_NHA data 2019'!G23</f>
        <v>12</v>
      </c>
      <c r="DP23" s="778">
        <f t="shared" si="37"/>
        <v>4.5392363859399362E-2</v>
      </c>
      <c r="DQ23" s="779">
        <f t="shared" si="38"/>
        <v>0.12587012545106743</v>
      </c>
      <c r="DR23" s="780">
        <f t="shared" si="55"/>
        <v>0.44933740072866829</v>
      </c>
      <c r="DS23" s="778">
        <f t="shared" si="39"/>
        <v>0.29689056555358023</v>
      </c>
      <c r="DT23" s="779">
        <f t="shared" si="40"/>
        <v>0.3666376558506888</v>
      </c>
      <c r="DU23" s="780">
        <f t="shared" si="52"/>
        <v>0.6423416191381377</v>
      </c>
      <c r="DV23" s="776">
        <f>'B5_NHA data 2020'!C23</f>
        <v>476829.55737704918</v>
      </c>
      <c r="DW23" s="781">
        <f>'B5_NHA data 2020'!B23</f>
        <v>1708</v>
      </c>
      <c r="DX23" s="776">
        <f>'B5_NHA data 2020'!E23</f>
        <v>473157.52438290184</v>
      </c>
      <c r="DY23" s="781">
        <f>'B5_NHA data 2020'!D23</f>
        <v>1661</v>
      </c>
      <c r="DZ23" s="776">
        <f>'B5_NHA data 2020'!G23</f>
        <v>484513.4680851064</v>
      </c>
      <c r="EA23" s="781">
        <f>'B5_NHA data 2020'!F23</f>
        <v>47</v>
      </c>
      <c r="EB23" s="778">
        <f t="shared" si="41"/>
        <v>0.13178026733387707</v>
      </c>
      <c r="EC23" s="779">
        <f t="shared" si="42"/>
        <v>6.6003633930982963E-2</v>
      </c>
      <c r="ED23" s="780">
        <f t="shared" si="53"/>
        <v>-0.33817147381822937</v>
      </c>
      <c r="EE23" s="778">
        <f t="shared" si="43"/>
        <v>0.39864006120963336</v>
      </c>
      <c r="EF23" s="779">
        <f t="shared" si="44"/>
        <v>0.39877833071025348</v>
      </c>
      <c r="EG23" s="780">
        <f t="shared" si="45"/>
        <v>0.34259313365456628</v>
      </c>
      <c r="EH23" s="776">
        <f>'B5_NHA data 2021'!C23</f>
        <v>512247.29830706364</v>
      </c>
      <c r="EI23" s="781">
        <f>'B5_NHA data 2021'!B23</f>
        <v>1713</v>
      </c>
      <c r="EJ23" s="776">
        <f>'B5_NHA data 2021'!E23</f>
        <v>509620.76094890508</v>
      </c>
      <c r="EK23" s="781">
        <f>'B5_NHA data 2021'!D23</f>
        <v>1644</v>
      </c>
      <c r="EL23" s="776">
        <f>'B5_NHA data 2021'!G23</f>
        <v>529823.63888888888</v>
      </c>
      <c r="EM23" s="781">
        <f>'B5_NHA data 2021'!F23</f>
        <v>72</v>
      </c>
      <c r="EN23" s="776">
        <f>'B5_NHA data 2022'!C23</f>
        <v>613294.71865054104</v>
      </c>
      <c r="EO23" s="781">
        <f>'B5_NHA data 2022'!B23</f>
        <v>1571</v>
      </c>
      <c r="EP23" s="776">
        <f>'B5_NHA data 2022'!E23</f>
        <v>610084.27595269377</v>
      </c>
      <c r="EQ23" s="781">
        <f>'B5_NHA data 2022'!D23</f>
        <v>1522</v>
      </c>
      <c r="ER23" s="776">
        <f>'B5_NHA data 2022'!G23</f>
        <v>828165.61224489799</v>
      </c>
      <c r="ES23" s="781">
        <f>'B5_NHA data 2022'!F23</f>
        <v>49</v>
      </c>
      <c r="ET23" s="782">
        <f>(ET7*EU7+ET8*EU8+ET9*EU9+ET10*EU10+ET11*EU11+ET12*EU12+ET13*EU13+ET14*EU14+ET15*EU15+ET16*EU16+ET17*EU17+ET18*EU18+ET19*EU19+ET20*EU20+ET21*EU21+ET22*EU22)/EU23</f>
        <v>661669.04145936982</v>
      </c>
      <c r="EU23" s="781">
        <f>SUM(EU7:EU22)</f>
        <v>1809</v>
      </c>
      <c r="EV23" s="782">
        <f>(EV7*EW7+EV8*EW8+EV9*EW9+EV10*EW10+EV11*EW11+EV12*EW12+EV13*EW13+EV14*EW14+EV15*EW15+EV16*EW16+EV17*EW17+EV18*EW18+EV19*EW19+EV20*EW20+EV21*EW21+EV22*EW22)/EW23</f>
        <v>651082.3793309438</v>
      </c>
      <c r="EW23" s="781">
        <f>SUM(EW7:EW22)</f>
        <v>1674</v>
      </c>
      <c r="EX23" s="782">
        <f>(EX7*EY7+EX8*EY8+EX9*EY9+EX10*EY10+EX16*EY16+EX18*EY18+EX19*EY19+EX20*EY20)/EY23</f>
        <v>748929.5555555555</v>
      </c>
      <c r="EY23" s="781">
        <f>SUM(EY7:EY22)</f>
        <v>135</v>
      </c>
      <c r="EZ23" s="782">
        <f>(EZ7*FA7+EZ8*FA8+EZ9*FA9+EZ10*FA10+EZ11*FA11+EZ12*FA12+EZ13*FA13+EZ14*FA14+EZ15*FA15+EZ16*FA16+EZ17*FA17+EZ18*FA18+EZ19*FA19+EZ20*FA20+EZ21*FA21+EZ22*FA22)/FA23</f>
        <v>708350.53758325404</v>
      </c>
      <c r="FA23" s="781">
        <f>SUM(FA7:FA22)</f>
        <v>1051</v>
      </c>
      <c r="FB23" s="782">
        <f>(FB7*FC7+FB8*FC8+FB9*FC9+FB10*FC10+FB11*FC11+FB12*FC12+FB13*FC13+FB14*FC14+FB15*FC15+FB16*FC16+FB17*FC17+FB18*FC18+FB19*FC19+FB20*FC20+FB21*FC21+FB22*FC22)/FC23</f>
        <v>712016.95439739409</v>
      </c>
      <c r="FC23" s="781">
        <f>SUM(FC7:FC22)</f>
        <v>921</v>
      </c>
      <c r="FD23" s="782">
        <f>(FD7*FE7+FD8*FE8+FD9*FE9+FD10*FE10+FD16*FE16+FD18*FE18+FD19*FE19+FD20*FE20)/FE23</f>
        <v>720781.5076923077</v>
      </c>
      <c r="FE23" s="781">
        <f>SUM(FE7:FE22)</f>
        <v>130</v>
      </c>
      <c r="FF23" s="782">
        <f>(FF7*FG7+FF8*FG8+FF9*FG9+FF10*FG10+FF11*FG11+FF12*FG12+FF13*FG13+FF14*FG14+FF15*FG15+FF16*FG16+FF17*FG17+FF18*FG18+FF19*FG19+FF20*FG20+FF21*FG21+FF22*FG22)/FG23</f>
        <v>739444.3190661479</v>
      </c>
      <c r="FG23" s="781">
        <f>SUM(FG7:FG22)</f>
        <v>1285</v>
      </c>
      <c r="FH23" s="782">
        <f>(FH7*FI7+FH8*FI8+FH9*FI9+FH10*FI10+FH11*FI11+FH12*FI12+FH13*FI13+FH14*FI14+FH15*FI15+FH16*FI16+FH17*FI17+FH18*FI18+FH19*FI19+FH20*FI20+FH21*FI21+FH22*FI22)/FI23</f>
        <v>732728.43137254904</v>
      </c>
      <c r="FI23" s="781">
        <f>SUM(FI7:FI22)</f>
        <v>1122</v>
      </c>
      <c r="FJ23" s="782">
        <f>(FJ7*FK7+FJ8*FK8+FJ9*FK9+FJ10*FK10+FJ13*FK13+FJ16*FK16+FJ17*FK17+FJ18*FK18+FJ19*FK19+FJ20*FK20+FJ22*FK22)/FK23</f>
        <v>992668.30246913584</v>
      </c>
      <c r="FK23" s="781">
        <f>SUM(FK7:FK22)</f>
        <v>162</v>
      </c>
      <c r="FL23" s="783">
        <f t="shared" si="46"/>
        <v>4.3896037107530726E-2</v>
      </c>
      <c r="FM23" s="784">
        <f t="shared" si="47"/>
        <v>2.9088460390221782E-2</v>
      </c>
      <c r="FN23" s="785">
        <f t="shared" si="48"/>
        <v>0.37721111304216909</v>
      </c>
      <c r="FO23" s="810">
        <f t="shared" si="14"/>
        <v>0.68130760433991966</v>
      </c>
      <c r="FP23" s="811">
        <f t="shared" si="15"/>
        <v>0.6041436978055188</v>
      </c>
      <c r="FQ23" s="812">
        <f t="shared" si="50"/>
        <v>-1.5437558793965219E-2</v>
      </c>
    </row>
    <row r="24" spans="1:173" s="687" customFormat="1">
      <c r="A24" s="718" t="s">
        <v>16</v>
      </c>
      <c r="B24" s="719">
        <f>'B5_NHA data 2008'!B23</f>
        <v>315000</v>
      </c>
      <c r="C24" s="720">
        <f>'B5_NHA data 2008'!C23</f>
        <v>49</v>
      </c>
      <c r="D24" s="719">
        <f>'B5_NHA data 2008'!D23</f>
        <v>310000</v>
      </c>
      <c r="E24" s="721">
        <f>'B5_NHA data 2008'!E23</f>
        <v>46</v>
      </c>
      <c r="F24" s="719">
        <f>'B5_NHA data 2008'!F23</f>
        <v>440000</v>
      </c>
      <c r="G24" s="720">
        <f>'B5_NHA data 2008'!G23</f>
        <v>3</v>
      </c>
      <c r="H24" s="685">
        <f>(B24-'B5_NHA data 2007'!B23)/'B5_NHA data 2007'!B23</f>
        <v>-3.0769230769230771E-2</v>
      </c>
      <c r="I24" s="685">
        <f>(D24-'B5_NHA data 2007'!D23)/'B5_NHA data 2007'!D23</f>
        <v>-4.6153846153846156E-2</v>
      </c>
      <c r="J24" s="685">
        <f>(F24-'B5_NHA data 2007'!F23)/'B5_NHA data 2007'!F23</f>
        <v>0.33738601823708209</v>
      </c>
      <c r="L24" s="719">
        <f>'B5_NHA data 2009'!B23</f>
        <v>265000</v>
      </c>
      <c r="M24" s="720">
        <f>'B5_NHA data 2009'!C23</f>
        <v>70</v>
      </c>
      <c r="N24" s="719">
        <f>'B5_NHA data 2009'!D23</f>
        <v>265000</v>
      </c>
      <c r="O24" s="721">
        <f>'B5_NHA data 2009'!E23</f>
        <v>68</v>
      </c>
      <c r="P24" s="719">
        <f>'B5_NHA data 2009'!F23</f>
        <v>165000</v>
      </c>
      <c r="Q24" s="720">
        <f>'B5_NHA data 2009'!G23</f>
        <v>2</v>
      </c>
      <c r="R24" s="685">
        <f t="shared" si="16"/>
        <v>-0.15873015873015872</v>
      </c>
      <c r="S24" s="685">
        <f t="shared" si="17"/>
        <v>-0.14516129032258066</v>
      </c>
      <c r="T24" s="685" t="s">
        <v>117</v>
      </c>
      <c r="V24" s="719">
        <f>'B5_NHA data 2010'!B23</f>
        <v>250000</v>
      </c>
      <c r="W24" s="720">
        <f>'B5_NHA data 2010'!C23</f>
        <v>74</v>
      </c>
      <c r="X24" s="719">
        <f>'B5_NHA data 2010'!D23</f>
        <v>249900</v>
      </c>
      <c r="Y24" s="721">
        <f>'B5_NHA data 2010'!E23</f>
        <v>70</v>
      </c>
      <c r="Z24" s="719">
        <f>'B5_NHA data 2010'!F23</f>
        <v>255000</v>
      </c>
      <c r="AA24" s="720">
        <f>'B5_NHA data 2010'!G23</f>
        <v>4</v>
      </c>
      <c r="AB24" s="685">
        <f t="shared" si="19"/>
        <v>-5.6603773584905662E-2</v>
      </c>
      <c r="AC24" s="685">
        <f t="shared" si="20"/>
        <v>-5.6981132075471695E-2</v>
      </c>
      <c r="AD24" s="685">
        <f t="shared" si="21"/>
        <v>0.54545454545454541</v>
      </c>
      <c r="AF24" s="719">
        <f>'B5_NHA data 2011'!B23</f>
        <v>237000</v>
      </c>
      <c r="AG24" s="720">
        <f>'B5_NHA data 2011'!C23</f>
        <v>67</v>
      </c>
      <c r="AH24" s="719">
        <f>'B5_NHA data 2011'!D23</f>
        <v>237000</v>
      </c>
      <c r="AI24" s="721">
        <f>'B5_NHA data 2011'!E23</f>
        <v>62</v>
      </c>
      <c r="AJ24" s="719">
        <f>'B5_NHA data 2011'!F23</f>
        <v>219500</v>
      </c>
      <c r="AK24" s="720">
        <f>'B5_NHA data 2011'!G23</f>
        <v>5</v>
      </c>
      <c r="AL24" s="685">
        <f t="shared" si="22"/>
        <v>-5.1999999999999998E-2</v>
      </c>
      <c r="AM24" s="685">
        <f t="shared" si="23"/>
        <v>-5.1620648259303722E-2</v>
      </c>
      <c r="AN24" s="685">
        <f t="shared" si="24"/>
        <v>-0.13921568627450981</v>
      </c>
      <c r="AP24" s="681">
        <f>'B5_NHA data 2012'!B23</f>
        <v>260000</v>
      </c>
      <c r="AQ24" s="720">
        <f>'B5_NHA data 2012'!C23</f>
        <v>58</v>
      </c>
      <c r="AR24" s="681">
        <f>'B5_NHA data 2012'!D23</f>
        <v>260000</v>
      </c>
      <c r="AS24" s="720">
        <f>'B5_NHA data 2012'!E23</f>
        <v>54</v>
      </c>
      <c r="AT24" s="681">
        <f>'B5_NHA data 2012'!F23</f>
        <v>229900</v>
      </c>
      <c r="AU24" s="720">
        <f>'B5_NHA data 2012'!G23</f>
        <v>4</v>
      </c>
      <c r="AV24" s="681">
        <f>'B5_NHA data 2013'!B23</f>
        <v>261533</v>
      </c>
      <c r="AW24" s="720">
        <f>'B5_NHA data 2013'!C23</f>
        <v>79</v>
      </c>
      <c r="AX24" s="681">
        <f>'B5_NHA data 2013'!D23</f>
        <v>261533</v>
      </c>
      <c r="AY24" s="720">
        <f>'B5_NHA data 2013'!E23</f>
        <v>76</v>
      </c>
      <c r="AZ24" s="681">
        <f>'B5_NHA data 2013'!F23</f>
        <v>240000</v>
      </c>
      <c r="BA24" s="720">
        <f>'B5_NHA data 2013'!G23</f>
        <v>3</v>
      </c>
      <c r="BB24" s="722">
        <f t="shared" si="25"/>
        <v>5.8961538461538461E-3</v>
      </c>
      <c r="BC24" s="723">
        <f t="shared" si="26"/>
        <v>5.8961538461538461E-3</v>
      </c>
      <c r="BD24" s="724">
        <f t="shared" si="27"/>
        <v>4.3932144410613314E-2</v>
      </c>
      <c r="BE24" s="681">
        <f>'B5_NHA data 2014'!B23</f>
        <v>289933</v>
      </c>
      <c r="BF24" s="682">
        <f>'B5_NHA data 2014'!C23</f>
        <v>47</v>
      </c>
      <c r="BG24" s="681">
        <f>'B5_NHA data 2014'!D23</f>
        <v>287466</v>
      </c>
      <c r="BH24" s="682">
        <f>'B5_NHA data 2014'!E23</f>
        <v>46</v>
      </c>
      <c r="BI24" s="681">
        <f>'B5_NHA data 2014'!F23</f>
        <v>615000</v>
      </c>
      <c r="BJ24" s="682">
        <f>'B5_NHA data 2014'!G23</f>
        <v>1</v>
      </c>
      <c r="BK24" s="683">
        <f t="shared" si="0"/>
        <v>0.10859050291932566</v>
      </c>
      <c r="BL24" s="684">
        <f t="shared" si="1"/>
        <v>9.9157658880523677E-2</v>
      </c>
      <c r="BM24" s="685">
        <f>(BI24-AZ24)/AZ24</f>
        <v>1.5625</v>
      </c>
      <c r="BN24" s="681">
        <f>'B5_NHA data 2015'!B23</f>
        <v>292833</v>
      </c>
      <c r="BO24" s="682">
        <f>'B5_NHA data 2015'!C23</f>
        <v>134</v>
      </c>
      <c r="BP24" s="681">
        <f>'B5_NHA data 2015'!D23</f>
        <v>292833</v>
      </c>
      <c r="BQ24" s="682">
        <f>'B5_NHA data 2015'!E23</f>
        <v>134</v>
      </c>
      <c r="BR24" s="681" t="str">
        <f>'B5_NHA data 2015'!F23</f>
        <v xml:space="preserve">n/a </v>
      </c>
      <c r="BS24" s="682">
        <f>'B5_NHA data 2015'!G23</f>
        <v>0</v>
      </c>
      <c r="BT24" s="683">
        <f t="shared" si="2"/>
        <v>1.0002310878720257E-2</v>
      </c>
      <c r="BU24" s="684">
        <f t="shared" si="3"/>
        <v>1.8670034021414705E-2</v>
      </c>
      <c r="BV24" s="725" t="s">
        <v>117</v>
      </c>
      <c r="BW24" s="683">
        <f t="shared" si="4"/>
        <v>0.17133200000000001</v>
      </c>
      <c r="BX24" s="684">
        <f t="shared" si="5"/>
        <v>0.17180072028811524</v>
      </c>
      <c r="BY24" s="725" t="s">
        <v>117</v>
      </c>
      <c r="BZ24" s="681">
        <f>'B5_NHA data 2016'!B24</f>
        <v>319900</v>
      </c>
      <c r="CA24" s="682">
        <f>'B5_NHA data 2016'!C24</f>
        <v>139</v>
      </c>
      <c r="CB24" s="681">
        <f>'B5_NHA data 2016'!D24</f>
        <v>311716</v>
      </c>
      <c r="CC24" s="682">
        <f>'B5_NHA data 2016'!E24</f>
        <v>134</v>
      </c>
      <c r="CD24" s="681">
        <f>'B5_NHA data 2016'!F24</f>
        <v>550000</v>
      </c>
      <c r="CE24" s="682">
        <f>'B5_NHA data 2016'!G24</f>
        <v>5</v>
      </c>
      <c r="CF24" s="683">
        <f t="shared" si="29"/>
        <v>9.2431522403554248E-2</v>
      </c>
      <c r="CG24" s="684">
        <f t="shared" si="30"/>
        <v>6.4483852571260755E-2</v>
      </c>
      <c r="CH24" s="686" t="s">
        <v>117</v>
      </c>
      <c r="CI24" s="683">
        <f t="shared" si="6"/>
        <v>0.34978902953586499</v>
      </c>
      <c r="CJ24" s="684">
        <f t="shared" si="7"/>
        <v>0.31525738396624475</v>
      </c>
      <c r="CK24" s="726">
        <f t="shared" si="54"/>
        <v>1.5056947608200455</v>
      </c>
      <c r="CL24" s="681">
        <f>'B5_NHA data 2017'!B24</f>
        <v>357666</v>
      </c>
      <c r="CM24" s="682">
        <f>'B5_NHA data 2017'!C24</f>
        <v>128</v>
      </c>
      <c r="CN24" s="681">
        <f>'B5_NHA data 2017'!D24</f>
        <v>355000</v>
      </c>
      <c r="CO24" s="682">
        <f>'B5_NHA data 2017'!E24</f>
        <v>125</v>
      </c>
      <c r="CP24" s="681">
        <f>'B5_NHA data 2017'!F24</f>
        <v>390933</v>
      </c>
      <c r="CQ24" s="682">
        <f>'B5_NHA data 2017'!G24</f>
        <v>3</v>
      </c>
      <c r="CR24" s="683">
        <f t="shared" si="32"/>
        <v>0.11805564238824633</v>
      </c>
      <c r="CS24" s="684">
        <f t="shared" si="33"/>
        <v>0.1388571648551887</v>
      </c>
      <c r="CT24" s="726">
        <f t="shared" si="34"/>
        <v>-0.28921272727272729</v>
      </c>
      <c r="CU24" s="683">
        <f t="shared" si="9"/>
        <v>0.37563846153846153</v>
      </c>
      <c r="CV24" s="684">
        <f t="shared" si="10"/>
        <v>0.36538461538461536</v>
      </c>
      <c r="CW24" s="726">
        <f>(CP24-AT24)/AT24</f>
        <v>0.70044802087864289</v>
      </c>
      <c r="CX24" s="681">
        <f>'B5_NHA data 2018'!B24</f>
        <v>361600</v>
      </c>
      <c r="CY24" s="682">
        <f>'B5_NHA data 2018'!C24</f>
        <v>129</v>
      </c>
      <c r="CZ24" s="681">
        <f>'B5_NHA data 2018'!D24</f>
        <v>360000</v>
      </c>
      <c r="DA24" s="682">
        <f>'B5_NHA data 2018'!E24</f>
        <v>127</v>
      </c>
      <c r="DB24" s="681">
        <f>'B5_NHA data 2018'!F24</f>
        <v>572966</v>
      </c>
      <c r="DC24" s="682">
        <f>'B5_NHA data 2018'!G24</f>
        <v>2</v>
      </c>
      <c r="DD24" s="683">
        <f t="shared" si="35"/>
        <v>1.0999088535113765E-2</v>
      </c>
      <c r="DE24" s="684">
        <f t="shared" si="36"/>
        <v>1.4084507042253521E-2</v>
      </c>
      <c r="DF24" s="726">
        <f t="shared" si="11"/>
        <v>0.46563733427467113</v>
      </c>
      <c r="DG24" s="683">
        <f t="shared" si="12"/>
        <v>0.38261710759254092</v>
      </c>
      <c r="DH24" s="684">
        <f t="shared" si="13"/>
        <v>0.37649933278018455</v>
      </c>
      <c r="DI24" s="726">
        <f>(DB24-AZ24)/AZ24</f>
        <v>1.3873583333333332</v>
      </c>
      <c r="DJ24" s="681">
        <f>'B5_NHA data 2019'!B24</f>
        <v>390000</v>
      </c>
      <c r="DK24" s="682">
        <f>'B5_NHA data 2019'!C24</f>
        <v>128</v>
      </c>
      <c r="DL24" s="681">
        <f>'B5_NHA data 2019'!D24</f>
        <v>390000</v>
      </c>
      <c r="DM24" s="682">
        <f>'B5_NHA data 2019'!E24</f>
        <v>128</v>
      </c>
      <c r="DN24" s="681" t="s">
        <v>117</v>
      </c>
      <c r="DO24" s="682" t="s">
        <v>117</v>
      </c>
      <c r="DP24" s="683">
        <f t="shared" si="37"/>
        <v>7.8539823008849555E-2</v>
      </c>
      <c r="DQ24" s="684">
        <f t="shared" si="38"/>
        <v>8.3333333333333329E-2</v>
      </c>
      <c r="DR24" s="685" t="s">
        <v>117</v>
      </c>
      <c r="DS24" s="683">
        <f t="shared" si="39"/>
        <v>0.34513835955203442</v>
      </c>
      <c r="DT24" s="684">
        <f t="shared" si="40"/>
        <v>0.35668218154494791</v>
      </c>
      <c r="DU24" s="685" t="s">
        <v>117</v>
      </c>
      <c r="DV24" s="681">
        <f>'B5_NHA data 2020'!C24</f>
        <v>432500</v>
      </c>
      <c r="DW24" s="682">
        <f>'B5_NHA data 2020'!B24</f>
        <v>118</v>
      </c>
      <c r="DX24" s="681">
        <f>'B5_NHA data 2020'!E24</f>
        <v>429166</v>
      </c>
      <c r="DY24" s="682">
        <f>'B5_NHA data 2020'!D24</f>
        <v>114</v>
      </c>
      <c r="DZ24" s="681">
        <f>'B5_NHA data 2020'!G24</f>
        <v>542466</v>
      </c>
      <c r="EA24" s="682">
        <f>'B5_NHA data 2020'!F24</f>
        <v>4</v>
      </c>
      <c r="EB24" s="683">
        <f t="shared" si="41"/>
        <v>0.10897435897435898</v>
      </c>
      <c r="EC24" s="684">
        <f t="shared" si="42"/>
        <v>0.10042564102564103</v>
      </c>
      <c r="ED24" s="685" t="s">
        <v>117</v>
      </c>
      <c r="EE24" s="683">
        <f t="shared" si="43"/>
        <v>0.47695102669439576</v>
      </c>
      <c r="EF24" s="684">
        <f t="shared" si="44"/>
        <v>0.46556569785509144</v>
      </c>
      <c r="EG24" s="685" t="s">
        <v>117</v>
      </c>
      <c r="EH24" s="681">
        <f>'B5_NHA data 2021'!C24</f>
        <v>475000</v>
      </c>
      <c r="EI24" s="682">
        <f>'B5_NHA data 2021'!B24</f>
        <v>119</v>
      </c>
      <c r="EJ24" s="681">
        <f>'B5_NHA data 2021'!E24</f>
        <v>470000</v>
      </c>
      <c r="EK24" s="682">
        <f>'B5_NHA data 2021'!D24</f>
        <v>117</v>
      </c>
      <c r="EL24" s="681">
        <f>'B5_NHA data 2021'!G24</f>
        <v>647466</v>
      </c>
      <c r="EM24" s="682">
        <f>'B5_NHA data 2021'!F24</f>
        <v>2</v>
      </c>
      <c r="EN24" s="681">
        <f>'B5_NHA data 2022'!C24</f>
        <v>532133</v>
      </c>
      <c r="EO24" s="682">
        <f>'B5_NHA data 2022'!B24</f>
        <v>151</v>
      </c>
      <c r="EP24" s="681">
        <f>'B5_NHA data 2022'!E24</f>
        <v>530000</v>
      </c>
      <c r="EQ24" s="682">
        <f>'B5_NHA data 2022'!D24</f>
        <v>131</v>
      </c>
      <c r="ER24" s="681">
        <f>'B5_NHA data 2022'!G24</f>
        <v>537966</v>
      </c>
      <c r="ES24" s="682">
        <f>'B5_NHA data 2022'!F24</f>
        <v>20</v>
      </c>
      <c r="ET24" s="681">
        <v>585000</v>
      </c>
      <c r="EU24" s="682">
        <v>101</v>
      </c>
      <c r="EV24" s="681">
        <v>565000</v>
      </c>
      <c r="EW24" s="682">
        <v>70</v>
      </c>
      <c r="EX24" s="681">
        <v>597133</v>
      </c>
      <c r="EY24" s="682">
        <v>31</v>
      </c>
      <c r="EZ24" s="681">
        <v>591000</v>
      </c>
      <c r="FA24" s="682">
        <v>83</v>
      </c>
      <c r="FB24" s="681">
        <v>587000</v>
      </c>
      <c r="FC24" s="682">
        <v>54</v>
      </c>
      <c r="FD24" s="681">
        <v>598533</v>
      </c>
      <c r="FE24" s="682">
        <v>29</v>
      </c>
      <c r="FF24" s="681">
        <v>600000</v>
      </c>
      <c r="FG24" s="682">
        <v>72</v>
      </c>
      <c r="FH24" s="681">
        <v>600000</v>
      </c>
      <c r="FI24" s="682">
        <v>72</v>
      </c>
      <c r="FJ24" s="694" t="s">
        <v>117</v>
      </c>
      <c r="FK24" s="699" t="s">
        <v>117</v>
      </c>
      <c r="FL24" s="683">
        <f t="shared" si="46"/>
        <v>1.5228426395939087E-2</v>
      </c>
      <c r="FM24" s="684">
        <f t="shared" si="47"/>
        <v>2.2146507666098807E-2</v>
      </c>
      <c r="FN24" s="693" t="s">
        <v>117</v>
      </c>
      <c r="FO24" s="801">
        <f t="shared" si="14"/>
        <v>0.51538461538461533</v>
      </c>
      <c r="FP24" s="802">
        <f t="shared" si="15"/>
        <v>0.50512820512820511</v>
      </c>
      <c r="FQ24" s="803" t="s">
        <v>117</v>
      </c>
    </row>
    <row r="25" spans="1:173" s="692" customFormat="1">
      <c r="A25" s="688" t="s">
        <v>18</v>
      </c>
      <c r="B25" s="689">
        <f>'B5_NHA data 2008'!B24</f>
        <v>325000</v>
      </c>
      <c r="C25" s="695">
        <f>'B5_NHA data 2008'!C24</f>
        <v>23</v>
      </c>
      <c r="D25" s="689">
        <f>'B5_NHA data 2008'!D24</f>
        <v>325000</v>
      </c>
      <c r="E25" s="703">
        <f>'B5_NHA data 2008'!E24</f>
        <v>23</v>
      </c>
      <c r="F25" s="689" t="e">
        <f>'B5_NHA data 2008'!F24</f>
        <v>#N/A</v>
      </c>
      <c r="G25" s="695" t="e">
        <f>'B5_NHA data 2008'!G24</f>
        <v>#N/A</v>
      </c>
      <c r="H25" s="693">
        <f>(B25-'B5_NHA data 2007'!B24)/'B5_NHA data 2007'!B24</f>
        <v>-5.7971014492753624E-2</v>
      </c>
      <c r="I25" s="693">
        <f>(D25-'B5_NHA data 2007'!D24)/'B5_NHA data 2007'!D24</f>
        <v>-1.5151515151515152E-2</v>
      </c>
      <c r="J25" s="693" t="e">
        <f>(F25-'B5_NHA data 2007'!F24)/'B5_NHA data 2007'!F24</f>
        <v>#N/A</v>
      </c>
      <c r="L25" s="689">
        <f>'B5_NHA data 2009'!B24</f>
        <v>280000</v>
      </c>
      <c r="M25" s="695">
        <f>'B5_NHA data 2009'!C24</f>
        <v>57</v>
      </c>
      <c r="N25" s="689">
        <f>'B5_NHA data 2009'!D24</f>
        <v>260000</v>
      </c>
      <c r="O25" s="703">
        <f>'B5_NHA data 2009'!E24</f>
        <v>52</v>
      </c>
      <c r="P25" s="689">
        <f>'B5_NHA data 2009'!F24</f>
        <v>430392</v>
      </c>
      <c r="Q25" s="695">
        <f>'B5_NHA data 2009'!G24</f>
        <v>5</v>
      </c>
      <c r="R25" s="693">
        <f t="shared" si="16"/>
        <v>-0.13846153846153847</v>
      </c>
      <c r="S25" s="693">
        <f t="shared" si="17"/>
        <v>-0.2</v>
      </c>
      <c r="T25" s="693" t="s">
        <v>117</v>
      </c>
      <c r="V25" s="689">
        <f>'B5_NHA data 2010'!B24</f>
        <v>288000</v>
      </c>
      <c r="W25" s="695">
        <f>'B5_NHA data 2010'!C24</f>
        <v>30</v>
      </c>
      <c r="X25" s="689">
        <f>'B5_NHA data 2010'!D24</f>
        <v>262000</v>
      </c>
      <c r="Y25" s="703">
        <f>'B5_NHA data 2010'!E24</f>
        <v>24</v>
      </c>
      <c r="Z25" s="689">
        <f>'B5_NHA data 2010'!F24</f>
        <v>395000</v>
      </c>
      <c r="AA25" s="695">
        <f>'B5_NHA data 2010'!G24</f>
        <v>6</v>
      </c>
      <c r="AB25" s="693">
        <f t="shared" si="19"/>
        <v>2.8571428571428571E-2</v>
      </c>
      <c r="AC25" s="693">
        <f t="shared" si="20"/>
        <v>7.6923076923076927E-3</v>
      </c>
      <c r="AD25" s="693">
        <f t="shared" si="21"/>
        <v>-8.223201174743025E-2</v>
      </c>
      <c r="AF25" s="689">
        <f>'B5_NHA data 2011'!B24</f>
        <v>315000</v>
      </c>
      <c r="AG25" s="695">
        <f>'B5_NHA data 2011'!C24</f>
        <v>59</v>
      </c>
      <c r="AH25" s="689">
        <f>'B5_NHA data 2011'!D24</f>
        <v>260000</v>
      </c>
      <c r="AI25" s="703">
        <f>'B5_NHA data 2011'!E24</f>
        <v>41</v>
      </c>
      <c r="AJ25" s="689">
        <f>'B5_NHA data 2011'!F24</f>
        <v>409800</v>
      </c>
      <c r="AK25" s="695">
        <f>'B5_NHA data 2011'!G24</f>
        <v>16</v>
      </c>
      <c r="AL25" s="693">
        <f t="shared" si="22"/>
        <v>9.375E-2</v>
      </c>
      <c r="AM25" s="693">
        <f t="shared" si="23"/>
        <v>-7.6335877862595417E-3</v>
      </c>
      <c r="AN25" s="693">
        <f t="shared" si="24"/>
        <v>3.7468354430379748E-2</v>
      </c>
      <c r="AP25" s="694">
        <f>'B5_NHA data 2012'!B24</f>
        <v>347750</v>
      </c>
      <c r="AQ25" s="695">
        <f>'B5_NHA data 2012'!C24</f>
        <v>59</v>
      </c>
      <c r="AR25" s="694">
        <f>'B5_NHA data 2012'!D24</f>
        <v>300000</v>
      </c>
      <c r="AS25" s="695">
        <f>'B5_NHA data 2012'!E24</f>
        <v>39</v>
      </c>
      <c r="AT25" s="694">
        <f>'B5_NHA data 2012'!F24</f>
        <v>393990</v>
      </c>
      <c r="AU25" s="695">
        <f>'B5_NHA data 2012'!G24</f>
        <v>20</v>
      </c>
      <c r="AV25" s="694">
        <f>'B5_NHA data 2013'!B24</f>
        <v>340000</v>
      </c>
      <c r="AW25" s="695">
        <f>'B5_NHA data 2013'!C24</f>
        <v>79</v>
      </c>
      <c r="AX25" s="694">
        <f>'B5_NHA data 2013'!D24</f>
        <v>275000</v>
      </c>
      <c r="AY25" s="695">
        <f>'B5_NHA data 2013'!E24</f>
        <v>54</v>
      </c>
      <c r="AZ25" s="694">
        <f>'B5_NHA data 2013'!F24</f>
        <v>385000</v>
      </c>
      <c r="BA25" s="695">
        <f>'B5_NHA data 2013'!G24</f>
        <v>25</v>
      </c>
      <c r="BB25" s="696">
        <f t="shared" si="25"/>
        <v>-2.2286125089863409E-2</v>
      </c>
      <c r="BC25" s="697">
        <f t="shared" si="26"/>
        <v>-8.3333333333333329E-2</v>
      </c>
      <c r="BD25" s="698">
        <f t="shared" si="27"/>
        <v>-2.2817838016193304E-2</v>
      </c>
      <c r="BE25" s="694">
        <f>'B5_NHA data 2014'!B24</f>
        <v>349933</v>
      </c>
      <c r="BF25" s="699">
        <f>'B5_NHA data 2014'!C24</f>
        <v>61</v>
      </c>
      <c r="BG25" s="694">
        <f>'B5_NHA data 2014'!D24</f>
        <v>291966</v>
      </c>
      <c r="BH25" s="699">
        <f>'B5_NHA data 2014'!E24</f>
        <v>44</v>
      </c>
      <c r="BI25" s="694">
        <f>'B5_NHA data 2014'!F24</f>
        <v>480133</v>
      </c>
      <c r="BJ25" s="699">
        <f>'B5_NHA data 2014'!G24</f>
        <v>17</v>
      </c>
      <c r="BK25" s="700">
        <f t="shared" si="0"/>
        <v>2.9214705882352941E-2</v>
      </c>
      <c r="BL25" s="701">
        <f t="shared" si="1"/>
        <v>6.1694545454545453E-2</v>
      </c>
      <c r="BM25" s="693">
        <f>(BI25-AZ25)/AZ25</f>
        <v>0.24709870129870129</v>
      </c>
      <c r="BN25" s="694">
        <f>'B5_NHA data 2015'!B24</f>
        <v>300000</v>
      </c>
      <c r="BO25" s="699">
        <f>'B5_NHA data 2015'!C24</f>
        <v>86</v>
      </c>
      <c r="BP25" s="694">
        <f>'B5_NHA data 2015'!D24</f>
        <v>286666</v>
      </c>
      <c r="BQ25" s="699">
        <f>'B5_NHA data 2015'!E24</f>
        <v>79</v>
      </c>
      <c r="BR25" s="694">
        <f>'B5_NHA data 2015'!F24</f>
        <v>445000</v>
      </c>
      <c r="BS25" s="699">
        <f>'B5_NHA data 2015'!G24</f>
        <v>7</v>
      </c>
      <c r="BT25" s="700">
        <f t="shared" si="2"/>
        <v>-0.14269302980856335</v>
      </c>
      <c r="BU25" s="701">
        <f t="shared" si="3"/>
        <v>-1.8152798613537191E-2</v>
      </c>
      <c r="BV25" s="693">
        <f t="shared" si="28"/>
        <v>-7.3173474849677067E-2</v>
      </c>
      <c r="BW25" s="700">
        <f t="shared" si="4"/>
        <v>4.1666666666666664E-2</v>
      </c>
      <c r="BX25" s="701">
        <f t="shared" si="5"/>
        <v>9.4145038167938927E-2</v>
      </c>
      <c r="BY25" s="693">
        <f>(BR25-Z25)/Z25</f>
        <v>0.12658227848101267</v>
      </c>
      <c r="BZ25" s="694">
        <f>'B5_NHA data 2016'!B25</f>
        <v>306500</v>
      </c>
      <c r="CA25" s="699">
        <f>'B5_NHA data 2016'!C25</f>
        <v>78</v>
      </c>
      <c r="CB25" s="694">
        <f>'B5_NHA data 2016'!D25</f>
        <v>280000</v>
      </c>
      <c r="CC25" s="699">
        <f>'B5_NHA data 2016'!E25</f>
        <v>69</v>
      </c>
      <c r="CD25" s="694">
        <f>'B5_NHA data 2016'!F25</f>
        <v>447933</v>
      </c>
      <c r="CE25" s="699">
        <f>'B5_NHA data 2016'!G25</f>
        <v>9</v>
      </c>
      <c r="CF25" s="700">
        <f t="shared" si="29"/>
        <v>2.1666666666666667E-2</v>
      </c>
      <c r="CG25" s="701">
        <f t="shared" si="30"/>
        <v>-2.3253542450098721E-2</v>
      </c>
      <c r="CH25" s="693">
        <f t="shared" si="31"/>
        <v>6.5910112359550558E-3</v>
      </c>
      <c r="CI25" s="700">
        <f t="shared" si="6"/>
        <v>-2.6984126984126985E-2</v>
      </c>
      <c r="CJ25" s="701">
        <f t="shared" si="7"/>
        <v>7.6923076923076927E-2</v>
      </c>
      <c r="CK25" s="693">
        <f t="shared" si="54"/>
        <v>9.3052708638360182E-2</v>
      </c>
      <c r="CL25" s="694">
        <f>'B5_NHA data 2017'!B25</f>
        <v>335450</v>
      </c>
      <c r="CM25" s="699">
        <f>'B5_NHA data 2017'!C25</f>
        <v>110</v>
      </c>
      <c r="CN25" s="694">
        <f>'B5_NHA data 2017'!D25</f>
        <v>327000</v>
      </c>
      <c r="CO25" s="699">
        <f>'B5_NHA data 2017'!E25</f>
        <v>97</v>
      </c>
      <c r="CP25" s="694">
        <f>'B5_NHA data 2017'!F25</f>
        <v>449933</v>
      </c>
      <c r="CQ25" s="699">
        <f>'B5_NHA data 2017'!G25</f>
        <v>13</v>
      </c>
      <c r="CR25" s="700">
        <f t="shared" si="32"/>
        <v>9.4453507340946166E-2</v>
      </c>
      <c r="CS25" s="701">
        <f t="shared" si="33"/>
        <v>0.16785714285714284</v>
      </c>
      <c r="CT25" s="693">
        <f t="shared" si="34"/>
        <v>4.4649534640225216E-3</v>
      </c>
      <c r="CU25" s="700">
        <f t="shared" si="9"/>
        <v>-3.537023723939612E-2</v>
      </c>
      <c r="CV25" s="701">
        <f t="shared" si="10"/>
        <v>0.09</v>
      </c>
      <c r="CW25" s="693">
        <f>(CP25-AT25)/AT25</f>
        <v>0.14199091347496129</v>
      </c>
      <c r="CX25" s="694">
        <f>'B5_NHA data 2018'!B25</f>
        <v>365000</v>
      </c>
      <c r="CY25" s="699">
        <f>'B5_NHA data 2018'!C25</f>
        <v>74</v>
      </c>
      <c r="CZ25" s="694">
        <f>'B5_NHA data 2018'!D25</f>
        <v>349933</v>
      </c>
      <c r="DA25" s="699">
        <f>'B5_NHA data 2018'!E25</f>
        <v>63</v>
      </c>
      <c r="DB25" s="694">
        <f>'B5_NHA data 2018'!F25</f>
        <v>498000</v>
      </c>
      <c r="DC25" s="699">
        <f>'B5_NHA data 2018'!G25</f>
        <v>11</v>
      </c>
      <c r="DD25" s="700">
        <f t="shared" si="35"/>
        <v>8.8090624534207781E-2</v>
      </c>
      <c r="DE25" s="701">
        <f t="shared" si="36"/>
        <v>7.0131498470948017E-2</v>
      </c>
      <c r="DF25" s="693">
        <f t="shared" si="11"/>
        <v>0.10683146157316756</v>
      </c>
      <c r="DG25" s="700">
        <f t="shared" si="12"/>
        <v>7.3529411764705885E-2</v>
      </c>
      <c r="DH25" s="701">
        <f t="shared" si="13"/>
        <v>0.27248363636363637</v>
      </c>
      <c r="DI25" s="693">
        <f>(DB25-AZ25)/AZ25</f>
        <v>0.29350649350649349</v>
      </c>
      <c r="DJ25" s="694">
        <f>'B5_NHA data 2019'!B25</f>
        <v>362466</v>
      </c>
      <c r="DK25" s="699">
        <f>'B5_NHA data 2019'!C25</f>
        <v>82</v>
      </c>
      <c r="DL25" s="694">
        <f>'B5_NHA data 2019'!D25</f>
        <v>368500</v>
      </c>
      <c r="DM25" s="699">
        <f>'B5_NHA data 2019'!E25</f>
        <v>78</v>
      </c>
      <c r="DN25" s="694">
        <f>'B5_NHA data 2019'!F25</f>
        <v>298666</v>
      </c>
      <c r="DO25" s="699">
        <f>'B5_NHA data 2019'!G25</f>
        <v>4</v>
      </c>
      <c r="DP25" s="700">
        <f t="shared" si="37"/>
        <v>-6.9424657534246578E-3</v>
      </c>
      <c r="DQ25" s="701">
        <f t="shared" si="38"/>
        <v>5.3058728385148017E-2</v>
      </c>
      <c r="DR25" s="693">
        <f t="shared" si="55"/>
        <v>-0.40026907630522091</v>
      </c>
      <c r="DS25" s="700">
        <f t="shared" si="39"/>
        <v>3.5815427524697588E-2</v>
      </c>
      <c r="DT25" s="701">
        <f t="shared" si="40"/>
        <v>0.26213326209216142</v>
      </c>
      <c r="DU25" s="693">
        <f t="shared" si="52"/>
        <v>-0.3779515259313565</v>
      </c>
      <c r="DV25" s="694">
        <f>'B5_NHA data 2020'!C25</f>
        <v>419966</v>
      </c>
      <c r="DW25" s="699">
        <f>'B5_NHA data 2020'!B25</f>
        <v>68</v>
      </c>
      <c r="DX25" s="694">
        <f>'B5_NHA data 2020'!E25</f>
        <v>416000</v>
      </c>
      <c r="DY25" s="699">
        <f>'B5_NHA data 2020'!D25</f>
        <v>65</v>
      </c>
      <c r="DZ25" s="694">
        <f>'B5_NHA data 2020'!G25</f>
        <v>699933</v>
      </c>
      <c r="EA25" s="699">
        <f>'B5_NHA data 2020'!F25</f>
        <v>3</v>
      </c>
      <c r="EB25" s="700">
        <f t="shared" si="41"/>
        <v>0.15863556857746658</v>
      </c>
      <c r="EC25" s="701">
        <f t="shared" si="42"/>
        <v>0.12890094979647218</v>
      </c>
      <c r="ED25" s="693">
        <f t="shared" si="53"/>
        <v>1.3435309007386178</v>
      </c>
      <c r="EE25" s="700">
        <f t="shared" si="43"/>
        <v>0.39988666666666667</v>
      </c>
      <c r="EF25" s="701">
        <f t="shared" si="44"/>
        <v>0.45116616550271049</v>
      </c>
      <c r="EG25" s="693">
        <f t="shared" si="45"/>
        <v>0.57288314606741575</v>
      </c>
      <c r="EH25" s="694">
        <f>'B5_NHA data 2021'!C25</f>
        <v>503766</v>
      </c>
      <c r="EI25" s="699">
        <f>'B5_NHA data 2021'!B25</f>
        <v>82</v>
      </c>
      <c r="EJ25" s="694">
        <f>'B5_NHA data 2021'!E25</f>
        <v>496000</v>
      </c>
      <c r="EK25" s="699">
        <f>'B5_NHA data 2021'!D25</f>
        <v>77</v>
      </c>
      <c r="EL25" s="694">
        <f>'B5_NHA data 2021'!G25</f>
        <v>689933</v>
      </c>
      <c r="EM25" s="699">
        <f>'B5_NHA data 2021'!F25</f>
        <v>5</v>
      </c>
      <c r="EN25" s="694">
        <f>'B5_NHA data 2022'!C25</f>
        <v>550000</v>
      </c>
      <c r="EO25" s="699">
        <f>'B5_NHA data 2022'!B25</f>
        <v>83</v>
      </c>
      <c r="EP25" s="694">
        <f>'B5_NHA data 2022'!E25</f>
        <v>527500</v>
      </c>
      <c r="EQ25" s="699">
        <f>'B5_NHA data 2022'!D25</f>
        <v>80</v>
      </c>
      <c r="ER25" s="694">
        <f>'B5_NHA data 2022'!G25</f>
        <v>1050000</v>
      </c>
      <c r="ES25" s="699">
        <f>'B5_NHA data 2022'!F25</f>
        <v>3</v>
      </c>
      <c r="ET25" s="694">
        <v>627500</v>
      </c>
      <c r="EU25" s="699">
        <v>64</v>
      </c>
      <c r="EV25" s="694">
        <v>627500</v>
      </c>
      <c r="EW25" s="699">
        <v>63</v>
      </c>
      <c r="EX25" s="694">
        <v>777933</v>
      </c>
      <c r="EY25" s="699">
        <v>1</v>
      </c>
      <c r="EZ25" s="694">
        <v>615000</v>
      </c>
      <c r="FA25" s="699">
        <v>52</v>
      </c>
      <c r="FB25" s="694">
        <v>600000</v>
      </c>
      <c r="FC25" s="699">
        <v>45</v>
      </c>
      <c r="FD25" s="694">
        <v>754000</v>
      </c>
      <c r="FE25" s="699">
        <v>7</v>
      </c>
      <c r="FF25" s="694">
        <v>775000</v>
      </c>
      <c r="FG25" s="699">
        <v>39</v>
      </c>
      <c r="FH25" s="694">
        <v>723500</v>
      </c>
      <c r="FI25" s="699">
        <v>36</v>
      </c>
      <c r="FJ25" s="694">
        <v>1239900</v>
      </c>
      <c r="FK25" s="699">
        <v>3</v>
      </c>
      <c r="FL25" s="700">
        <f t="shared" si="46"/>
        <v>0.26016260162601629</v>
      </c>
      <c r="FM25" s="701">
        <f t="shared" si="47"/>
        <v>0.20583333333333334</v>
      </c>
      <c r="FN25" s="693">
        <f t="shared" si="48"/>
        <v>0.64442970822281165</v>
      </c>
      <c r="FO25" s="804">
        <f t="shared" si="14"/>
        <v>0.69671086391551207</v>
      </c>
      <c r="FP25" s="805">
        <f t="shared" si="15"/>
        <v>0.62822252374491183</v>
      </c>
      <c r="FQ25" s="806">
        <f t="shared" si="50"/>
        <v>1.5245592066053719</v>
      </c>
    </row>
    <row r="26" spans="1:173" s="692" customFormat="1">
      <c r="A26" s="688" t="s">
        <v>19</v>
      </c>
      <c r="B26" s="689">
        <f>'B5_NHA data 2008'!B25</f>
        <v>354500</v>
      </c>
      <c r="C26" s="695">
        <f>'B5_NHA data 2008'!C25</f>
        <v>40</v>
      </c>
      <c r="D26" s="689">
        <f>'B5_NHA data 2008'!D25</f>
        <v>358500</v>
      </c>
      <c r="E26" s="703">
        <f>'B5_NHA data 2008'!E25</f>
        <v>32</v>
      </c>
      <c r="F26" s="689">
        <f>'B5_NHA data 2008'!F25</f>
        <v>269933</v>
      </c>
      <c r="G26" s="695">
        <f>'B5_NHA data 2008'!G25</f>
        <v>8</v>
      </c>
      <c r="H26" s="693">
        <f>(B26-'B5_NHA data 2007'!B25)/'B5_NHA data 2007'!B25</f>
        <v>-0.10025380710659898</v>
      </c>
      <c r="I26" s="693">
        <f>(D26-'B5_NHA data 2007'!D25)/'B5_NHA data 2007'!D25</f>
        <v>-7.3643410852713184E-2</v>
      </c>
      <c r="J26" s="693">
        <f>(F26-'B5_NHA data 2007'!F25)/'B5_NHA data 2007'!F25</f>
        <v>-0.4600260052010402</v>
      </c>
      <c r="L26" s="689">
        <f>'B5_NHA data 2009'!B25</f>
        <v>262000</v>
      </c>
      <c r="M26" s="695">
        <f>'B5_NHA data 2009'!C25</f>
        <v>42</v>
      </c>
      <c r="N26" s="689">
        <f>'B5_NHA data 2009'!D25</f>
        <v>275000</v>
      </c>
      <c r="O26" s="703">
        <f>'B5_NHA data 2009'!E25</f>
        <v>32</v>
      </c>
      <c r="P26" s="689">
        <f>'B5_NHA data 2009'!F25</f>
        <v>227200</v>
      </c>
      <c r="Q26" s="695">
        <f>'B5_NHA data 2009'!G25</f>
        <v>10</v>
      </c>
      <c r="R26" s="693">
        <f t="shared" si="16"/>
        <v>-0.26093088857545838</v>
      </c>
      <c r="S26" s="693">
        <f t="shared" si="17"/>
        <v>-0.23291492329149233</v>
      </c>
      <c r="T26" s="693">
        <f t="shared" si="18"/>
        <v>-0.15830965461799779</v>
      </c>
      <c r="V26" s="689">
        <f>'B5_NHA data 2010'!B25</f>
        <v>299730</v>
      </c>
      <c r="W26" s="695">
        <f>'B5_NHA data 2010'!C25</f>
        <v>39</v>
      </c>
      <c r="X26" s="689">
        <f>'B5_NHA data 2010'!D25</f>
        <v>299900</v>
      </c>
      <c r="Y26" s="703">
        <f>'B5_NHA data 2010'!E25</f>
        <v>29</v>
      </c>
      <c r="Z26" s="689">
        <f>'B5_NHA data 2010'!F25</f>
        <v>269900</v>
      </c>
      <c r="AA26" s="695">
        <f>'B5_NHA data 2010'!G25</f>
        <v>10</v>
      </c>
      <c r="AB26" s="693">
        <f t="shared" si="19"/>
        <v>0.14400763358778626</v>
      </c>
      <c r="AC26" s="693">
        <f t="shared" si="20"/>
        <v>9.054545454545454E-2</v>
      </c>
      <c r="AD26" s="693">
        <f t="shared" si="21"/>
        <v>0.18794014084507044</v>
      </c>
      <c r="AF26" s="689">
        <f>'B5_NHA data 2011'!B25</f>
        <v>330000</v>
      </c>
      <c r="AG26" s="695">
        <f>'B5_NHA data 2011'!C25</f>
        <v>49</v>
      </c>
      <c r="AH26" s="689">
        <f>'B5_NHA data 2011'!D25</f>
        <v>330000</v>
      </c>
      <c r="AI26" s="703">
        <f>'B5_NHA data 2011'!E25</f>
        <v>37</v>
      </c>
      <c r="AJ26" s="689">
        <f>'B5_NHA data 2011'!F25</f>
        <v>284264</v>
      </c>
      <c r="AK26" s="695">
        <f>'B5_NHA data 2011'!G25</f>
        <v>12</v>
      </c>
      <c r="AL26" s="693">
        <f t="shared" si="22"/>
        <v>0.10099089180262236</v>
      </c>
      <c r="AM26" s="693">
        <f t="shared" si="23"/>
        <v>0.10036678892964321</v>
      </c>
      <c r="AN26" s="693">
        <f t="shared" si="24"/>
        <v>5.3219711004075583E-2</v>
      </c>
      <c r="AP26" s="694">
        <f>'B5_NHA data 2012'!B25</f>
        <v>325000</v>
      </c>
      <c r="AQ26" s="695">
        <f>'B5_NHA data 2012'!C25</f>
        <v>68</v>
      </c>
      <c r="AR26" s="694">
        <f>'B5_NHA data 2012'!D25</f>
        <v>333000</v>
      </c>
      <c r="AS26" s="695">
        <f>'B5_NHA data 2012'!E25</f>
        <v>41</v>
      </c>
      <c r="AT26" s="694">
        <f>'B5_NHA data 2012'!F25</f>
        <v>299759</v>
      </c>
      <c r="AU26" s="695">
        <f>'B5_NHA data 2012'!G25</f>
        <v>27</v>
      </c>
      <c r="AV26" s="694">
        <f>'B5_NHA data 2013'!B25</f>
        <v>306829</v>
      </c>
      <c r="AW26" s="695">
        <f>'B5_NHA data 2013'!C25</f>
        <v>61</v>
      </c>
      <c r="AX26" s="694">
        <f>'B5_NHA data 2013'!D25</f>
        <v>325000</v>
      </c>
      <c r="AY26" s="695">
        <f>'B5_NHA data 2013'!E25</f>
        <v>46</v>
      </c>
      <c r="AZ26" s="694">
        <f>'B5_NHA data 2013'!F25</f>
        <v>249900</v>
      </c>
      <c r="BA26" s="695">
        <f>'B5_NHA data 2013'!G25</f>
        <v>15</v>
      </c>
      <c r="BB26" s="696">
        <f t="shared" si="25"/>
        <v>-5.5910769230769229E-2</v>
      </c>
      <c r="BC26" s="697">
        <f t="shared" si="26"/>
        <v>-2.4024024024024024E-2</v>
      </c>
      <c r="BD26" s="698">
        <f t="shared" si="27"/>
        <v>-0.16633028532921446</v>
      </c>
      <c r="BE26" s="694">
        <f>'B5_NHA data 2014'!B25</f>
        <v>315000</v>
      </c>
      <c r="BF26" s="699">
        <f>'B5_NHA data 2014'!C25</f>
        <v>33</v>
      </c>
      <c r="BG26" s="694">
        <f>'B5_NHA data 2014'!D25</f>
        <v>293500</v>
      </c>
      <c r="BH26" s="699">
        <f>'B5_NHA data 2014'!E25</f>
        <v>26</v>
      </c>
      <c r="BI26" s="694">
        <f>'B5_NHA data 2014'!F25</f>
        <v>466000</v>
      </c>
      <c r="BJ26" s="699">
        <f>'B5_NHA data 2014'!G25</f>
        <v>7</v>
      </c>
      <c r="BK26" s="700">
        <f t="shared" si="0"/>
        <v>2.6630468436816598E-2</v>
      </c>
      <c r="BL26" s="701">
        <f t="shared" si="1"/>
        <v>-9.6923076923076917E-2</v>
      </c>
      <c r="BM26" s="693">
        <f>(BI26-AZ26)/AZ26</f>
        <v>0.86474589835934379</v>
      </c>
      <c r="BN26" s="694">
        <f>'B5_NHA data 2015'!B25</f>
        <v>388300</v>
      </c>
      <c r="BO26" s="699">
        <f>'B5_NHA data 2015'!C25</f>
        <v>54</v>
      </c>
      <c r="BP26" s="694">
        <f>'B5_NHA data 2015'!D25</f>
        <v>399000</v>
      </c>
      <c r="BQ26" s="699">
        <f>'B5_NHA data 2015'!E25</f>
        <v>49</v>
      </c>
      <c r="BR26" s="694">
        <f>'B5_NHA data 2015'!F25</f>
        <v>275000</v>
      </c>
      <c r="BS26" s="699">
        <f>'B5_NHA data 2015'!G25</f>
        <v>5</v>
      </c>
      <c r="BT26" s="700">
        <f t="shared" si="2"/>
        <v>0.23269841269841271</v>
      </c>
      <c r="BU26" s="701">
        <f t="shared" si="3"/>
        <v>0.35945485519591142</v>
      </c>
      <c r="BV26" s="693">
        <f t="shared" si="28"/>
        <v>-0.40987124463519314</v>
      </c>
      <c r="BW26" s="700">
        <f t="shared" si="4"/>
        <v>0.29549928268775233</v>
      </c>
      <c r="BX26" s="701">
        <f t="shared" si="5"/>
        <v>0.3304434811603868</v>
      </c>
      <c r="BY26" s="693">
        <f>(BR26-Z26)/Z26</f>
        <v>1.8895887365690995E-2</v>
      </c>
      <c r="BZ26" s="694">
        <f>'B5_NHA data 2016'!B26</f>
        <v>381000</v>
      </c>
      <c r="CA26" s="699">
        <f>'B5_NHA data 2016'!C26</f>
        <v>52</v>
      </c>
      <c r="CB26" s="694">
        <f>'B5_NHA data 2016'!D26</f>
        <v>371366</v>
      </c>
      <c r="CC26" s="699">
        <f>'B5_NHA data 2016'!E26</f>
        <v>50</v>
      </c>
      <c r="CD26" s="694">
        <f>'B5_NHA data 2016'!F26</f>
        <v>482466</v>
      </c>
      <c r="CE26" s="699">
        <f>'B5_NHA data 2016'!G26</f>
        <v>2</v>
      </c>
      <c r="CF26" s="700">
        <f t="shared" si="29"/>
        <v>-1.8799896986865825E-2</v>
      </c>
      <c r="CG26" s="701">
        <f t="shared" si="30"/>
        <v>-6.9258145363408519E-2</v>
      </c>
      <c r="CH26" s="693">
        <f t="shared" si="31"/>
        <v>0.75442181818181819</v>
      </c>
      <c r="CI26" s="700">
        <f t="shared" si="6"/>
        <v>0.15454545454545454</v>
      </c>
      <c r="CJ26" s="701">
        <f t="shared" si="7"/>
        <v>0.12535151515151516</v>
      </c>
      <c r="CK26" s="693">
        <f t="shared" si="54"/>
        <v>0.69724622182196827</v>
      </c>
      <c r="CL26" s="694">
        <f>'B5_NHA data 2017'!B26</f>
        <v>390000</v>
      </c>
      <c r="CM26" s="699">
        <f>'B5_NHA data 2017'!C26</f>
        <v>67</v>
      </c>
      <c r="CN26" s="694">
        <f>'B5_NHA data 2017'!D26</f>
        <v>370000</v>
      </c>
      <c r="CO26" s="699">
        <f>'B5_NHA data 2017'!E26</f>
        <v>61</v>
      </c>
      <c r="CP26" s="694">
        <f>'B5_NHA data 2017'!F26</f>
        <v>490766</v>
      </c>
      <c r="CQ26" s="699">
        <f>'B5_NHA data 2017'!G26</f>
        <v>6</v>
      </c>
      <c r="CR26" s="700">
        <f t="shared" si="32"/>
        <v>2.3622047244094488E-2</v>
      </c>
      <c r="CS26" s="701">
        <f t="shared" si="33"/>
        <v>-3.6783119617843315E-3</v>
      </c>
      <c r="CT26" s="693">
        <f t="shared" si="34"/>
        <v>1.7203284791052632E-2</v>
      </c>
      <c r="CU26" s="700">
        <f t="shared" si="9"/>
        <v>0.2</v>
      </c>
      <c r="CV26" s="701">
        <f t="shared" si="10"/>
        <v>0.1111111111111111</v>
      </c>
      <c r="CW26" s="693">
        <f>(CP26-AT26)/AT26</f>
        <v>0.63720188551469681</v>
      </c>
      <c r="CX26" s="694">
        <f>'B5_NHA data 2018'!B26</f>
        <v>378866</v>
      </c>
      <c r="CY26" s="699">
        <f>'B5_NHA data 2018'!C26</f>
        <v>70</v>
      </c>
      <c r="CZ26" s="694">
        <f>'B5_NHA data 2018'!D26</f>
        <v>376500</v>
      </c>
      <c r="DA26" s="699">
        <f>'B5_NHA data 2018'!E26</f>
        <v>67</v>
      </c>
      <c r="DB26" s="694">
        <f>'B5_NHA data 2018'!F26</f>
        <v>524933</v>
      </c>
      <c r="DC26" s="699">
        <f>'B5_NHA data 2018'!G26</f>
        <v>3</v>
      </c>
      <c r="DD26" s="700">
        <f t="shared" si="35"/>
        <v>-2.8548717948717949E-2</v>
      </c>
      <c r="DE26" s="701">
        <f t="shared" si="36"/>
        <v>1.7567567567567569E-2</v>
      </c>
      <c r="DF26" s="693">
        <f t="shared" si="11"/>
        <v>6.9619737308615509E-2</v>
      </c>
      <c r="DG26" s="700">
        <f t="shared" si="12"/>
        <v>0.23477898112629511</v>
      </c>
      <c r="DH26" s="701">
        <f t="shared" si="13"/>
        <v>0.15846153846153846</v>
      </c>
      <c r="DI26" s="693">
        <f>(DB26-AZ26)/AZ26</f>
        <v>1.1005722288915567</v>
      </c>
      <c r="DJ26" s="694">
        <f>'B5_NHA data 2019'!B26</f>
        <v>455000</v>
      </c>
      <c r="DK26" s="699">
        <f>'B5_NHA data 2019'!C26</f>
        <v>54</v>
      </c>
      <c r="DL26" s="694">
        <f>'B5_NHA data 2019'!D26</f>
        <v>455000</v>
      </c>
      <c r="DM26" s="699">
        <f>'B5_NHA data 2019'!E26</f>
        <v>53</v>
      </c>
      <c r="DN26" s="694">
        <f>'B5_NHA data 2019'!F26</f>
        <v>616000</v>
      </c>
      <c r="DO26" s="699">
        <f>'B5_NHA data 2019'!G26</f>
        <v>1</v>
      </c>
      <c r="DP26" s="700">
        <f t="shared" si="37"/>
        <v>0.2009523155944318</v>
      </c>
      <c r="DQ26" s="701">
        <f t="shared" si="38"/>
        <v>0.20849933598937584</v>
      </c>
      <c r="DR26" s="693">
        <f t="shared" si="55"/>
        <v>0.17348309212794777</v>
      </c>
      <c r="DS26" s="700">
        <f t="shared" si="39"/>
        <v>0.44444444444444442</v>
      </c>
      <c r="DT26" s="701">
        <f t="shared" si="40"/>
        <v>0.55025553662691651</v>
      </c>
      <c r="DU26" s="693">
        <f t="shared" si="52"/>
        <v>0.32188841201716739</v>
      </c>
      <c r="DV26" s="694">
        <f>'B5_NHA data 2020'!C26</f>
        <v>438366</v>
      </c>
      <c r="DW26" s="699">
        <f>'B5_NHA data 2020'!B26</f>
        <v>58</v>
      </c>
      <c r="DX26" s="694">
        <f>'B5_NHA data 2020'!E26</f>
        <v>438366</v>
      </c>
      <c r="DY26" s="699">
        <f>'B5_NHA data 2020'!D26</f>
        <v>58</v>
      </c>
      <c r="DZ26" s="694" t="str">
        <f>'B5_NHA data 2020'!G26</f>
        <v>n/a</v>
      </c>
      <c r="EA26" s="699">
        <f>'B5_NHA data 2020'!F26</f>
        <v>0</v>
      </c>
      <c r="EB26" s="700">
        <f t="shared" si="41"/>
        <v>-3.6558241758241759E-2</v>
      </c>
      <c r="EC26" s="701">
        <f t="shared" si="42"/>
        <v>-3.6558241758241759E-2</v>
      </c>
      <c r="ED26" s="693" t="s">
        <v>117</v>
      </c>
      <c r="EE26" s="700">
        <f t="shared" si="43"/>
        <v>0.12893638938964719</v>
      </c>
      <c r="EF26" s="701">
        <f t="shared" si="44"/>
        <v>9.8661654135338339E-2</v>
      </c>
      <c r="EG26" s="693" t="s">
        <v>117</v>
      </c>
      <c r="EH26" s="694">
        <f>'B5_NHA data 2021'!C26</f>
        <v>550000</v>
      </c>
      <c r="EI26" s="699">
        <f>'B5_NHA data 2021'!B26</f>
        <v>57</v>
      </c>
      <c r="EJ26" s="694">
        <f>'B5_NHA data 2021'!E26</f>
        <v>544966</v>
      </c>
      <c r="EK26" s="699">
        <f>'B5_NHA data 2021'!D26</f>
        <v>54</v>
      </c>
      <c r="EL26" s="694">
        <f>'B5_NHA data 2021'!G26</f>
        <v>622533</v>
      </c>
      <c r="EM26" s="699">
        <f>'B5_NHA data 2021'!F26</f>
        <v>3</v>
      </c>
      <c r="EN26" s="694">
        <f>'B5_NHA data 2022'!C26</f>
        <v>550000</v>
      </c>
      <c r="EO26" s="699">
        <f>'B5_NHA data 2022'!B26</f>
        <v>91</v>
      </c>
      <c r="EP26" s="694">
        <f>'B5_NHA data 2022'!E26</f>
        <v>576200</v>
      </c>
      <c r="EQ26" s="699">
        <f>'B5_NHA data 2022'!D26</f>
        <v>84</v>
      </c>
      <c r="ER26" s="694">
        <f>'B5_NHA data 2022'!G26</f>
        <v>525000</v>
      </c>
      <c r="ES26" s="699">
        <f>'B5_NHA data 2022'!F26</f>
        <v>7</v>
      </c>
      <c r="ET26" s="694">
        <v>627466</v>
      </c>
      <c r="EU26" s="699">
        <v>34</v>
      </c>
      <c r="EV26" s="694">
        <v>559933</v>
      </c>
      <c r="EW26" s="699">
        <v>30</v>
      </c>
      <c r="EX26" s="694">
        <v>705000</v>
      </c>
      <c r="EY26" s="699">
        <v>4</v>
      </c>
      <c r="EZ26" s="694">
        <v>682767</v>
      </c>
      <c r="FA26" s="699">
        <v>36</v>
      </c>
      <c r="FB26" s="694">
        <v>649900</v>
      </c>
      <c r="FC26" s="699">
        <v>29</v>
      </c>
      <c r="FD26" s="694">
        <v>730000</v>
      </c>
      <c r="FE26" s="699">
        <v>7</v>
      </c>
      <c r="FF26" s="694">
        <v>850000</v>
      </c>
      <c r="FG26" s="699">
        <v>37</v>
      </c>
      <c r="FH26" s="694">
        <v>775000</v>
      </c>
      <c r="FI26" s="699">
        <v>31</v>
      </c>
      <c r="FJ26" s="694">
        <v>1065000</v>
      </c>
      <c r="FK26" s="699">
        <v>6</v>
      </c>
      <c r="FL26" s="700">
        <f t="shared" si="46"/>
        <v>0.24493421621138689</v>
      </c>
      <c r="FM26" s="701">
        <f t="shared" si="47"/>
        <v>0.19249115248499768</v>
      </c>
      <c r="FN26" s="693">
        <f t="shared" si="48"/>
        <v>0.4589041095890411</v>
      </c>
      <c r="FO26" s="804">
        <f t="shared" si="14"/>
        <v>0.5005868131868132</v>
      </c>
      <c r="FP26" s="805">
        <f t="shared" si="15"/>
        <v>0.42835164835164835</v>
      </c>
      <c r="FQ26" s="806">
        <f t="shared" si="50"/>
        <v>0.18506493506493507</v>
      </c>
    </row>
    <row r="27" spans="1:173" s="692" customFormat="1">
      <c r="A27" s="688" t="s">
        <v>20</v>
      </c>
      <c r="B27" s="689">
        <f>'B5_NHA data 2008'!B26</f>
        <v>250000</v>
      </c>
      <c r="C27" s="695">
        <f>'B5_NHA data 2008'!C26</f>
        <v>16</v>
      </c>
      <c r="D27" s="689">
        <f>'B5_NHA data 2008'!D26</f>
        <v>253000</v>
      </c>
      <c r="E27" s="703">
        <f>'B5_NHA data 2008'!E26</f>
        <v>15</v>
      </c>
      <c r="F27" s="689" t="e">
        <f>'B5_NHA data 2008'!F26</f>
        <v>#N/A</v>
      </c>
      <c r="G27" s="695">
        <f>'B5_NHA data 2008'!G26</f>
        <v>1</v>
      </c>
      <c r="H27" s="693">
        <f>(B27-'B5_NHA data 2007'!B26)/'B5_NHA data 2007'!B26</f>
        <v>-9.0909090909090912E-2</v>
      </c>
      <c r="I27" s="693">
        <f>(D27-'B5_NHA data 2007'!D26)/'B5_NHA data 2007'!D26</f>
        <v>-7.9665332848308471E-2</v>
      </c>
      <c r="J27" s="693" t="e">
        <f>(F27-'B5_NHA data 2007'!F26)/'B5_NHA data 2007'!F26</f>
        <v>#N/A</v>
      </c>
      <c r="L27" s="689">
        <f>'B5_NHA data 2009'!B26</f>
        <v>237500</v>
      </c>
      <c r="M27" s="695">
        <f>'B5_NHA data 2009'!C26</f>
        <v>23</v>
      </c>
      <c r="N27" s="689">
        <f>'B5_NHA data 2009'!D26</f>
        <v>235000</v>
      </c>
      <c r="O27" s="703">
        <f>'B5_NHA data 2009'!E26</f>
        <v>22</v>
      </c>
      <c r="P27" s="689">
        <f>'B5_NHA data 2009'!F26</f>
        <v>0</v>
      </c>
      <c r="Q27" s="695">
        <f>'B5_NHA data 2009'!G26</f>
        <v>1</v>
      </c>
      <c r="R27" s="693">
        <f t="shared" si="16"/>
        <v>-0.05</v>
      </c>
      <c r="S27" s="693">
        <f t="shared" si="17"/>
        <v>-7.1146245059288543E-2</v>
      </c>
      <c r="T27" s="693" t="s">
        <v>117</v>
      </c>
      <c r="V27" s="689">
        <f>'B5_NHA data 2010'!B26</f>
        <v>246000</v>
      </c>
      <c r="W27" s="695">
        <f>'B5_NHA data 2010'!C26</f>
        <v>31</v>
      </c>
      <c r="X27" s="689">
        <f>'B5_NHA data 2010'!D26</f>
        <v>238500</v>
      </c>
      <c r="Y27" s="703">
        <f>'B5_NHA data 2010'!E26</f>
        <v>30</v>
      </c>
      <c r="Z27" s="689">
        <f>'B5_NHA data 2010'!F26</f>
        <v>0</v>
      </c>
      <c r="AA27" s="695">
        <f>'B5_NHA data 2010'!G26</f>
        <v>1</v>
      </c>
      <c r="AB27" s="693">
        <f t="shared" si="19"/>
        <v>3.5789473684210524E-2</v>
      </c>
      <c r="AC27" s="693">
        <f t="shared" si="20"/>
        <v>1.4893617021276596E-2</v>
      </c>
      <c r="AD27" s="702" t="s">
        <v>117</v>
      </c>
      <c r="AF27" s="689">
        <f>'B5_NHA data 2011'!B26</f>
        <v>265000</v>
      </c>
      <c r="AG27" s="695">
        <f>'B5_NHA data 2011'!C26</f>
        <v>34</v>
      </c>
      <c r="AH27" s="689">
        <f>'B5_NHA data 2011'!D26</f>
        <v>258900</v>
      </c>
      <c r="AI27" s="703">
        <f>'B5_NHA data 2011'!E26</f>
        <v>32</v>
      </c>
      <c r="AJ27" s="689">
        <f>'B5_NHA data 2011'!F26</f>
        <v>300000</v>
      </c>
      <c r="AK27" s="695">
        <f>'B5_NHA data 2011'!G26</f>
        <v>2</v>
      </c>
      <c r="AL27" s="693">
        <f t="shared" si="22"/>
        <v>7.7235772357723581E-2</v>
      </c>
      <c r="AM27" s="693">
        <f t="shared" si="23"/>
        <v>8.5534591194968548E-2</v>
      </c>
      <c r="AN27" s="698">
        <v>1</v>
      </c>
      <c r="AP27" s="694">
        <f>'B5_NHA data 2012'!B26</f>
        <v>212500</v>
      </c>
      <c r="AQ27" s="695">
        <f>'B5_NHA data 2012'!C26</f>
        <v>35</v>
      </c>
      <c r="AR27" s="694">
        <f>'B5_NHA data 2012'!D26</f>
        <v>212500</v>
      </c>
      <c r="AS27" s="695">
        <f>'B5_NHA data 2012'!E26</f>
        <v>34</v>
      </c>
      <c r="AT27" s="694">
        <f>'B5_NHA data 2012'!F26</f>
        <v>159900</v>
      </c>
      <c r="AU27" s="695">
        <f>'B5_NHA data 2012'!G26</f>
        <v>1</v>
      </c>
      <c r="AV27" s="694">
        <f>'B5_NHA data 2013'!B26</f>
        <v>225000</v>
      </c>
      <c r="AW27" s="695">
        <f>'B5_NHA data 2013'!C26</f>
        <v>38</v>
      </c>
      <c r="AX27" s="694">
        <f>'B5_NHA data 2013'!D26</f>
        <v>225000</v>
      </c>
      <c r="AY27" s="695">
        <f>'B5_NHA data 2013'!E26</f>
        <v>38</v>
      </c>
      <c r="AZ27" s="694">
        <f>'B5_NHA data 2013'!F26</f>
        <v>0</v>
      </c>
      <c r="BA27" s="695">
        <f>'B5_NHA data 2013'!G26</f>
        <v>0</v>
      </c>
      <c r="BB27" s="696">
        <f t="shared" si="25"/>
        <v>5.8823529411764705E-2</v>
      </c>
      <c r="BC27" s="697">
        <f t="shared" si="26"/>
        <v>5.8823529411764705E-2</v>
      </c>
      <c r="BD27" s="698">
        <f t="shared" si="27"/>
        <v>-1</v>
      </c>
      <c r="BE27" s="694">
        <f>'B5_NHA data 2014'!B26</f>
        <v>231966</v>
      </c>
      <c r="BF27" s="699">
        <f>'B5_NHA data 2014'!C26</f>
        <v>32</v>
      </c>
      <c r="BG27" s="694">
        <f>'B5_NHA data 2014'!D26</f>
        <v>231966</v>
      </c>
      <c r="BH27" s="699">
        <f>'B5_NHA data 2014'!E26</f>
        <v>32</v>
      </c>
      <c r="BI27" s="694" t="str">
        <f>'B5_NHA data 2014'!F26</f>
        <v>n/a</v>
      </c>
      <c r="BJ27" s="699" t="str">
        <f>'B5_NHA data 2014'!G26</f>
        <v>n/a</v>
      </c>
      <c r="BK27" s="700">
        <f t="shared" si="0"/>
        <v>3.0960000000000001E-2</v>
      </c>
      <c r="BL27" s="701">
        <f t="shared" si="1"/>
        <v>3.0960000000000001E-2</v>
      </c>
      <c r="BM27" s="693" t="s">
        <v>117</v>
      </c>
      <c r="BN27" s="694">
        <f>'B5_NHA data 2015'!B26</f>
        <v>242000</v>
      </c>
      <c r="BO27" s="699">
        <f>'B5_NHA data 2015'!C26</f>
        <v>47</v>
      </c>
      <c r="BP27" s="694">
        <f>'B5_NHA data 2015'!D26</f>
        <v>242000</v>
      </c>
      <c r="BQ27" s="699">
        <f>'B5_NHA data 2015'!E26</f>
        <v>47</v>
      </c>
      <c r="BR27" s="694" t="str">
        <f>'B5_NHA data 2015'!F26</f>
        <v xml:space="preserve">n/a </v>
      </c>
      <c r="BS27" s="699">
        <f>'B5_NHA data 2015'!G26</f>
        <v>0</v>
      </c>
      <c r="BT27" s="700">
        <f t="shared" si="2"/>
        <v>4.3256339291103008E-2</v>
      </c>
      <c r="BU27" s="701">
        <f t="shared" si="3"/>
        <v>4.3256339291103008E-2</v>
      </c>
      <c r="BV27" s="693" t="s">
        <v>117</v>
      </c>
      <c r="BW27" s="700">
        <f t="shared" si="4"/>
        <v>-1.6260162601626018E-2</v>
      </c>
      <c r="BX27" s="701">
        <f t="shared" si="5"/>
        <v>1.4675052410901468E-2</v>
      </c>
      <c r="BY27" s="693" t="s">
        <v>117</v>
      </c>
      <c r="BZ27" s="694">
        <f>'B5_NHA data 2016'!B27</f>
        <v>259000</v>
      </c>
      <c r="CA27" s="699">
        <f>'B5_NHA data 2016'!C27</f>
        <v>40</v>
      </c>
      <c r="CB27" s="694">
        <f>'B5_NHA data 2016'!D27</f>
        <v>259000</v>
      </c>
      <c r="CC27" s="699">
        <f>'B5_NHA data 2016'!E27</f>
        <v>40</v>
      </c>
      <c r="CD27" s="694">
        <f>'B5_NHA data 2016'!F27</f>
        <v>0</v>
      </c>
      <c r="CE27" s="699">
        <f>'B5_NHA data 2016'!G27</f>
        <v>0</v>
      </c>
      <c r="CF27" s="700">
        <f t="shared" si="29"/>
        <v>7.0247933884297523E-2</v>
      </c>
      <c r="CG27" s="701">
        <f t="shared" si="30"/>
        <v>7.0247933884297523E-2</v>
      </c>
      <c r="CH27" s="702" t="s">
        <v>117</v>
      </c>
      <c r="CI27" s="700">
        <f t="shared" si="6"/>
        <v>-2.2641509433962263E-2</v>
      </c>
      <c r="CJ27" s="701">
        <f t="shared" si="7"/>
        <v>3.8624951718810351E-4</v>
      </c>
      <c r="CK27" s="693">
        <f t="shared" si="54"/>
        <v>-1</v>
      </c>
      <c r="CL27" s="694">
        <f>'B5_NHA data 2017'!B27</f>
        <v>287700</v>
      </c>
      <c r="CM27" s="699">
        <f>'B5_NHA data 2017'!C27</f>
        <v>72</v>
      </c>
      <c r="CN27" s="694">
        <f>'B5_NHA data 2017'!D27</f>
        <v>287700</v>
      </c>
      <c r="CO27" s="699">
        <f>'B5_NHA data 2017'!E27</f>
        <v>72</v>
      </c>
      <c r="CP27" s="694">
        <f>'B5_NHA data 2017'!F27</f>
        <v>0</v>
      </c>
      <c r="CQ27" s="699">
        <f>'B5_NHA data 2017'!G27</f>
        <v>0</v>
      </c>
      <c r="CR27" s="700">
        <f t="shared" si="32"/>
        <v>0.11081081081081082</v>
      </c>
      <c r="CS27" s="701">
        <f t="shared" si="33"/>
        <v>0.11081081081081082</v>
      </c>
      <c r="CT27" s="693" t="s">
        <v>296</v>
      </c>
      <c r="CU27" s="700">
        <f t="shared" si="9"/>
        <v>0.35388235294117648</v>
      </c>
      <c r="CV27" s="701">
        <f t="shared" si="10"/>
        <v>0.35388235294117648</v>
      </c>
      <c r="CW27" s="693" t="s">
        <v>296</v>
      </c>
      <c r="CX27" s="694">
        <f>'B5_NHA data 2018'!B27</f>
        <v>312000</v>
      </c>
      <c r="CY27" s="699">
        <f>'B5_NHA data 2018'!C27</f>
        <v>39</v>
      </c>
      <c r="CZ27" s="694">
        <f>'B5_NHA data 2018'!D27</f>
        <v>312000</v>
      </c>
      <c r="DA27" s="699">
        <f>'B5_NHA data 2018'!E27</f>
        <v>39</v>
      </c>
      <c r="DB27" s="694" t="str">
        <f>'B5_NHA data 2018'!F27</f>
        <v>n/a</v>
      </c>
      <c r="DC27" s="699">
        <f>'B5_NHA data 2018'!G27</f>
        <v>0</v>
      </c>
      <c r="DD27" s="700">
        <f t="shared" si="35"/>
        <v>8.4462982273201245E-2</v>
      </c>
      <c r="DE27" s="701">
        <f t="shared" si="36"/>
        <v>8.4462982273201245E-2</v>
      </c>
      <c r="DF27" s="693" t="s">
        <v>117</v>
      </c>
      <c r="DG27" s="700">
        <f t="shared" si="12"/>
        <v>0.38666666666666666</v>
      </c>
      <c r="DH27" s="701">
        <f t="shared" si="13"/>
        <v>0.38666666666666666</v>
      </c>
      <c r="DI27" s="693" t="s">
        <v>117</v>
      </c>
      <c r="DJ27" s="694">
        <f>'B5_NHA data 2019'!B27</f>
        <v>329766</v>
      </c>
      <c r="DK27" s="699">
        <f>'B5_NHA data 2019'!C27</f>
        <v>42</v>
      </c>
      <c r="DL27" s="694">
        <f>'B5_NHA data 2019'!D27</f>
        <v>329766</v>
      </c>
      <c r="DM27" s="699">
        <f>'B5_NHA data 2019'!E27</f>
        <v>42</v>
      </c>
      <c r="DN27" s="694" t="s">
        <v>117</v>
      </c>
      <c r="DO27" s="699" t="s">
        <v>117</v>
      </c>
      <c r="DP27" s="700">
        <f t="shared" si="37"/>
        <v>5.6942307692307695E-2</v>
      </c>
      <c r="DQ27" s="701">
        <f t="shared" si="38"/>
        <v>5.6942307692307695E-2</v>
      </c>
      <c r="DR27" s="693" t="s">
        <v>117</v>
      </c>
      <c r="DS27" s="700">
        <f t="shared" si="39"/>
        <v>0.42161351232508215</v>
      </c>
      <c r="DT27" s="701">
        <f t="shared" si="40"/>
        <v>0.42161351232508215</v>
      </c>
      <c r="DU27" s="693" t="s">
        <v>117</v>
      </c>
      <c r="DV27" s="694">
        <f>'B5_NHA data 2020'!C27</f>
        <v>385000</v>
      </c>
      <c r="DW27" s="699">
        <f>'B5_NHA data 2020'!B27</f>
        <v>56</v>
      </c>
      <c r="DX27" s="694">
        <f>'B5_NHA data 2020'!E27</f>
        <v>385000</v>
      </c>
      <c r="DY27" s="699">
        <f>'B5_NHA data 2020'!D27</f>
        <v>55</v>
      </c>
      <c r="DZ27" s="694">
        <f>'B5_NHA data 2020'!G27</f>
        <v>520000</v>
      </c>
      <c r="EA27" s="699">
        <f>'B5_NHA data 2020'!F27</f>
        <v>1</v>
      </c>
      <c r="EB27" s="700">
        <f t="shared" si="41"/>
        <v>0.16749452642176574</v>
      </c>
      <c r="EC27" s="701">
        <f t="shared" si="42"/>
        <v>0.16749452642176574</v>
      </c>
      <c r="ED27" s="693" t="s">
        <v>117</v>
      </c>
      <c r="EE27" s="700">
        <f t="shared" si="43"/>
        <v>0.59090909090909094</v>
      </c>
      <c r="EF27" s="701">
        <f t="shared" si="44"/>
        <v>0.59090909090909094</v>
      </c>
      <c r="EG27" s="693" t="s">
        <v>117</v>
      </c>
      <c r="EH27" s="694">
        <f>'B5_NHA data 2021'!C27</f>
        <v>440000</v>
      </c>
      <c r="EI27" s="699">
        <f>'B5_NHA data 2021'!B27</f>
        <v>59</v>
      </c>
      <c r="EJ27" s="694">
        <f>'B5_NHA data 2021'!E27</f>
        <v>440000</v>
      </c>
      <c r="EK27" s="699">
        <f>'B5_NHA data 2021'!D27</f>
        <v>59</v>
      </c>
      <c r="EL27" s="694" t="s">
        <v>117</v>
      </c>
      <c r="EM27" s="699">
        <f>'B5_NHA data 2021'!F27</f>
        <v>0</v>
      </c>
      <c r="EN27" s="694">
        <f>'B5_NHA data 2022'!C27</f>
        <v>500000</v>
      </c>
      <c r="EO27" s="699">
        <f>'B5_NHA data 2022'!B27</f>
        <v>44</v>
      </c>
      <c r="EP27" s="694">
        <f>'B5_NHA data 2022'!E27</f>
        <v>500000</v>
      </c>
      <c r="EQ27" s="699">
        <f>'B5_NHA data 2022'!D27</f>
        <v>44</v>
      </c>
      <c r="ER27" s="694" t="s">
        <v>117</v>
      </c>
      <c r="ES27" s="699">
        <f>'B5_NHA data 2022'!F27</f>
        <v>0</v>
      </c>
      <c r="ET27" s="694">
        <v>455000</v>
      </c>
      <c r="EU27" s="699">
        <v>36</v>
      </c>
      <c r="EV27" s="694">
        <v>452500</v>
      </c>
      <c r="EW27" s="699">
        <v>766</v>
      </c>
      <c r="EX27" s="694">
        <v>584766</v>
      </c>
      <c r="EY27" s="699">
        <v>2</v>
      </c>
      <c r="EZ27" s="694">
        <v>590000</v>
      </c>
      <c r="FA27" s="699">
        <v>29</v>
      </c>
      <c r="FB27" s="694">
        <v>570000</v>
      </c>
      <c r="FC27" s="699">
        <v>25</v>
      </c>
      <c r="FD27" s="694">
        <v>723467</v>
      </c>
      <c r="FE27" s="699">
        <v>4</v>
      </c>
      <c r="FF27" s="694">
        <v>552500</v>
      </c>
      <c r="FG27" s="699">
        <v>44</v>
      </c>
      <c r="FH27" s="694">
        <v>560000</v>
      </c>
      <c r="FI27" s="699">
        <v>43</v>
      </c>
      <c r="FJ27" s="694">
        <v>269000</v>
      </c>
      <c r="FK27" s="699">
        <v>1</v>
      </c>
      <c r="FL27" s="700">
        <f t="shared" si="46"/>
        <v>-6.3559322033898302E-2</v>
      </c>
      <c r="FM27" s="701">
        <f t="shared" si="47"/>
        <v>-1.7543859649122806E-2</v>
      </c>
      <c r="FN27" s="693">
        <f t="shared" si="48"/>
        <v>-0.62817930880053963</v>
      </c>
      <c r="FO27" s="804">
        <f t="shared" si="14"/>
        <v>0.78914745607491377</v>
      </c>
      <c r="FP27" s="805">
        <f t="shared" si="15"/>
        <v>0.72849838976728953</v>
      </c>
      <c r="FQ27" s="806" t="s">
        <v>117</v>
      </c>
    </row>
    <row r="28" spans="1:173" s="692" customFormat="1">
      <c r="A28" s="688" t="s">
        <v>21</v>
      </c>
      <c r="B28" s="689">
        <f>'B5_NHA data 2008'!B27</f>
        <v>290000</v>
      </c>
      <c r="C28" s="695">
        <f>'B5_NHA data 2008'!C27</f>
        <v>38</v>
      </c>
      <c r="D28" s="689">
        <f>'B5_NHA data 2008'!D27</f>
        <v>301500</v>
      </c>
      <c r="E28" s="703">
        <f>'B5_NHA data 2008'!E27</f>
        <v>32</v>
      </c>
      <c r="F28" s="689">
        <f>'B5_NHA data 2008'!F27</f>
        <v>259900</v>
      </c>
      <c r="G28" s="695">
        <f>'B5_NHA data 2008'!G27</f>
        <v>6</v>
      </c>
      <c r="H28" s="693">
        <f>(B28-'B5_NHA data 2007'!B27)/'B5_NHA data 2007'!B27</f>
        <v>-0.15204678362573099</v>
      </c>
      <c r="I28" s="693">
        <f>(D28-'B5_NHA data 2007'!D27)/'B5_NHA data 2007'!D27</f>
        <v>-8.9123867069486398E-2</v>
      </c>
      <c r="J28" s="693">
        <f>(F28-'B5_NHA data 2007'!F27)/'B5_NHA data 2007'!F27</f>
        <v>-0.34202531645569623</v>
      </c>
      <c r="L28" s="689">
        <f>'B5_NHA data 2009'!B27</f>
        <v>260000</v>
      </c>
      <c r="M28" s="695">
        <f>'B5_NHA data 2009'!C27</f>
        <v>46</v>
      </c>
      <c r="N28" s="689">
        <f>'B5_NHA data 2009'!D27</f>
        <v>260000</v>
      </c>
      <c r="O28" s="703">
        <f>'B5_NHA data 2009'!E27</f>
        <v>37</v>
      </c>
      <c r="P28" s="689">
        <f>'B5_NHA data 2009'!F27</f>
        <v>300000</v>
      </c>
      <c r="Q28" s="695">
        <f>'B5_NHA data 2009'!G27</f>
        <v>9</v>
      </c>
      <c r="R28" s="693">
        <f t="shared" si="16"/>
        <v>-0.10344827586206896</v>
      </c>
      <c r="S28" s="693">
        <f t="shared" si="17"/>
        <v>-0.13764510779436154</v>
      </c>
      <c r="T28" s="693">
        <f t="shared" si="18"/>
        <v>0.15429011158137745</v>
      </c>
      <c r="V28" s="689">
        <f>'B5_NHA data 2010'!B27</f>
        <v>279900</v>
      </c>
      <c r="W28" s="695">
        <f>'B5_NHA data 2010'!C27</f>
        <v>36</v>
      </c>
      <c r="X28" s="689">
        <f>'B5_NHA data 2010'!D27</f>
        <v>290000</v>
      </c>
      <c r="Y28" s="703">
        <f>'B5_NHA data 2010'!E27</f>
        <v>31</v>
      </c>
      <c r="Z28" s="689">
        <f>'B5_NHA data 2010'!F27</f>
        <v>255400</v>
      </c>
      <c r="AA28" s="695">
        <f>'B5_NHA data 2010'!G27</f>
        <v>5</v>
      </c>
      <c r="AB28" s="693">
        <f t="shared" si="19"/>
        <v>7.6538461538461541E-2</v>
      </c>
      <c r="AC28" s="693">
        <f t="shared" si="20"/>
        <v>0.11538461538461539</v>
      </c>
      <c r="AD28" s="693">
        <f t="shared" si="21"/>
        <v>-0.14866666666666667</v>
      </c>
      <c r="AF28" s="689">
        <f>'B5_NHA data 2011'!B27</f>
        <v>269000</v>
      </c>
      <c r="AG28" s="695">
        <f>'B5_NHA data 2011'!C27</f>
        <v>48</v>
      </c>
      <c r="AH28" s="689">
        <f>'B5_NHA data 2011'!D27</f>
        <v>283000</v>
      </c>
      <c r="AI28" s="703">
        <f>'B5_NHA data 2011'!E27</f>
        <v>37</v>
      </c>
      <c r="AJ28" s="689">
        <f>'B5_NHA data 2011'!F27</f>
        <v>255000</v>
      </c>
      <c r="AK28" s="695">
        <f>'B5_NHA data 2011'!G27</f>
        <v>11</v>
      </c>
      <c r="AL28" s="693">
        <f t="shared" si="22"/>
        <v>-3.8942479456948911E-2</v>
      </c>
      <c r="AM28" s="693">
        <f t="shared" si="23"/>
        <v>-2.4137931034482758E-2</v>
      </c>
      <c r="AN28" s="693">
        <f t="shared" si="24"/>
        <v>-1.5661707126076742E-3</v>
      </c>
      <c r="AP28" s="694">
        <f>'B5_NHA data 2012'!B27</f>
        <v>267000</v>
      </c>
      <c r="AQ28" s="695">
        <f>'B5_NHA data 2012'!C27</f>
        <v>63</v>
      </c>
      <c r="AR28" s="694">
        <f>'B5_NHA data 2012'!D27</f>
        <v>260000</v>
      </c>
      <c r="AS28" s="695">
        <f>'B5_NHA data 2012'!E27</f>
        <v>50</v>
      </c>
      <c r="AT28" s="694">
        <f>'B5_NHA data 2012'!F27</f>
        <v>349900</v>
      </c>
      <c r="AU28" s="695">
        <f>'B5_NHA data 2012'!G27</f>
        <v>13</v>
      </c>
      <c r="AV28" s="694">
        <f>'B5_NHA data 2013'!B27</f>
        <v>305000</v>
      </c>
      <c r="AW28" s="695">
        <f>'B5_NHA data 2013'!C27</f>
        <v>62</v>
      </c>
      <c r="AX28" s="694">
        <f>'B5_NHA data 2013'!D27</f>
        <v>274900</v>
      </c>
      <c r="AY28" s="695">
        <f>'B5_NHA data 2013'!E27</f>
        <v>53</v>
      </c>
      <c r="AZ28" s="694">
        <f>'B5_NHA data 2013'!F27</f>
        <v>363000</v>
      </c>
      <c r="BA28" s="695">
        <f>'B5_NHA data 2013'!G27</f>
        <v>9</v>
      </c>
      <c r="BB28" s="696">
        <f t="shared" si="25"/>
        <v>0.14232209737827714</v>
      </c>
      <c r="BC28" s="697">
        <f t="shared" si="26"/>
        <v>5.7307692307692309E-2</v>
      </c>
      <c r="BD28" s="698">
        <f t="shared" si="27"/>
        <v>3.7439268362389255E-2</v>
      </c>
      <c r="BE28" s="694">
        <f>'B5_NHA data 2014'!B27</f>
        <v>253450</v>
      </c>
      <c r="BF28" s="699">
        <f>'B5_NHA data 2014'!C27</f>
        <v>50</v>
      </c>
      <c r="BG28" s="694">
        <f>'B5_NHA data 2014'!D27</f>
        <v>241966</v>
      </c>
      <c r="BH28" s="699">
        <f>'B5_NHA data 2014'!E27</f>
        <v>44</v>
      </c>
      <c r="BI28" s="694">
        <f>'B5_NHA data 2014'!F27</f>
        <v>351466</v>
      </c>
      <c r="BJ28" s="699">
        <f>'B5_NHA data 2014'!G27</f>
        <v>6</v>
      </c>
      <c r="BK28" s="700">
        <f t="shared" si="0"/>
        <v>-0.16901639344262295</v>
      </c>
      <c r="BL28" s="701">
        <f t="shared" si="1"/>
        <v>-0.11980356493270281</v>
      </c>
      <c r="BM28" s="693">
        <f t="shared" ref="BM28:BM35" si="56">(BI28-AZ28)/AZ28</f>
        <v>-3.1774104683195595E-2</v>
      </c>
      <c r="BN28" s="694">
        <f>'B5_NHA data 2015'!B27</f>
        <v>315000</v>
      </c>
      <c r="BO28" s="699">
        <f>'B5_NHA data 2015'!C27</f>
        <v>77</v>
      </c>
      <c r="BP28" s="694">
        <f>'B5_NHA data 2015'!D27</f>
        <v>315000</v>
      </c>
      <c r="BQ28" s="699">
        <f>'B5_NHA data 2015'!E27</f>
        <v>68</v>
      </c>
      <c r="BR28" s="694">
        <f>'B5_NHA data 2015'!F27</f>
        <v>366000</v>
      </c>
      <c r="BS28" s="699">
        <f>'B5_NHA data 2015'!G27</f>
        <v>9</v>
      </c>
      <c r="BT28" s="700">
        <f t="shared" si="2"/>
        <v>0.24284868810416255</v>
      </c>
      <c r="BU28" s="701">
        <f t="shared" si="3"/>
        <v>0.30183579511170994</v>
      </c>
      <c r="BV28" s="693">
        <f t="shared" si="28"/>
        <v>4.1352506359078826E-2</v>
      </c>
      <c r="BW28" s="700">
        <f t="shared" si="4"/>
        <v>0.12540192926045016</v>
      </c>
      <c r="BX28" s="701">
        <f t="shared" si="5"/>
        <v>8.6206896551724144E-2</v>
      </c>
      <c r="BY28" s="693">
        <f>(BR28-Z28)/Z28</f>
        <v>0.4330462020360219</v>
      </c>
      <c r="BZ28" s="694">
        <f>'B5_NHA data 2016'!B28</f>
        <v>327000</v>
      </c>
      <c r="CA28" s="699">
        <f>'B5_NHA data 2016'!C28</f>
        <v>82</v>
      </c>
      <c r="CB28" s="694">
        <f>'B5_NHA data 2016'!D28</f>
        <v>320000</v>
      </c>
      <c r="CC28" s="699">
        <f>'B5_NHA data 2016'!E28</f>
        <v>71</v>
      </c>
      <c r="CD28" s="694">
        <f>'B5_NHA data 2016'!F28</f>
        <v>400000</v>
      </c>
      <c r="CE28" s="699">
        <f>'B5_NHA data 2016'!G28</f>
        <v>11</v>
      </c>
      <c r="CF28" s="700">
        <f t="shared" si="29"/>
        <v>3.8095238095238099E-2</v>
      </c>
      <c r="CG28" s="701">
        <f t="shared" si="30"/>
        <v>1.5873015873015872E-2</v>
      </c>
      <c r="CH28" s="693">
        <f t="shared" si="31"/>
        <v>9.2896174863387984E-2</v>
      </c>
      <c r="CI28" s="700">
        <f t="shared" si="6"/>
        <v>0.21561338289962825</v>
      </c>
      <c r="CJ28" s="701">
        <f t="shared" si="7"/>
        <v>0.13074204946996468</v>
      </c>
      <c r="CK28" s="693">
        <f t="shared" si="54"/>
        <v>0.56862745098039214</v>
      </c>
      <c r="CL28" s="694">
        <f>'B5_NHA data 2017'!B28</f>
        <v>363733</v>
      </c>
      <c r="CM28" s="699">
        <f>'B5_NHA data 2017'!C28</f>
        <v>98</v>
      </c>
      <c r="CN28" s="694">
        <f>'B5_NHA data 2017'!D28</f>
        <v>361933</v>
      </c>
      <c r="CO28" s="699">
        <f>'B5_NHA data 2017'!E28</f>
        <v>93</v>
      </c>
      <c r="CP28" s="694">
        <f>'B5_NHA data 2017'!F28</f>
        <v>388533</v>
      </c>
      <c r="CQ28" s="699">
        <f>'B5_NHA data 2017'!G28</f>
        <v>5</v>
      </c>
      <c r="CR28" s="700">
        <f t="shared" si="32"/>
        <v>0.11233333333333333</v>
      </c>
      <c r="CS28" s="701">
        <f t="shared" si="33"/>
        <v>0.13104062499999999</v>
      </c>
      <c r="CT28" s="693">
        <f t="shared" si="34"/>
        <v>-2.8667499999999999E-2</v>
      </c>
      <c r="CU28" s="700">
        <f t="shared" si="9"/>
        <v>0.36229588014981273</v>
      </c>
      <c r="CV28" s="701">
        <f t="shared" si="10"/>
        <v>0.39205000000000001</v>
      </c>
      <c r="CW28" s="693">
        <f t="shared" ref="CW28:CW35" si="57">(CP28-AT28)/AT28</f>
        <v>0.11041154615604458</v>
      </c>
      <c r="CX28" s="694">
        <f>'B5_NHA data 2018'!B28</f>
        <v>350000</v>
      </c>
      <c r="CY28" s="699">
        <f>'B5_NHA data 2018'!C28</f>
        <v>63</v>
      </c>
      <c r="CZ28" s="694">
        <f>'B5_NHA data 2018'!D28</f>
        <v>347266</v>
      </c>
      <c r="DA28" s="699">
        <f>'B5_NHA data 2018'!E28</f>
        <v>56</v>
      </c>
      <c r="DB28" s="694">
        <f>'B5_NHA data 2018'!F28</f>
        <v>355000</v>
      </c>
      <c r="DC28" s="699">
        <f>'B5_NHA data 2018'!G28</f>
        <v>7</v>
      </c>
      <c r="DD28" s="700">
        <f t="shared" si="35"/>
        <v>-3.7755716418361819E-2</v>
      </c>
      <c r="DE28" s="701">
        <f t="shared" si="36"/>
        <v>-4.0524074897840205E-2</v>
      </c>
      <c r="DF28" s="693">
        <f t="shared" si="11"/>
        <v>-8.6306697243220015E-2</v>
      </c>
      <c r="DG28" s="700">
        <f t="shared" si="12"/>
        <v>0.14754098360655737</v>
      </c>
      <c r="DH28" s="701">
        <f t="shared" si="13"/>
        <v>0.26324481629683522</v>
      </c>
      <c r="DI28" s="693">
        <f t="shared" ref="DI28:DI35" si="58">(DB28-AZ28)/AZ28</f>
        <v>-2.2038567493112948E-2</v>
      </c>
      <c r="DJ28" s="694">
        <f>'B5_NHA data 2019'!B28</f>
        <v>393766</v>
      </c>
      <c r="DK28" s="699">
        <f>'B5_NHA data 2019'!C28</f>
        <v>74</v>
      </c>
      <c r="DL28" s="694">
        <f>'B5_NHA data 2019'!D28</f>
        <v>393766</v>
      </c>
      <c r="DM28" s="699">
        <f>'B5_NHA data 2019'!E28</f>
        <v>74</v>
      </c>
      <c r="DN28" s="694" t="s">
        <v>117</v>
      </c>
      <c r="DO28" s="699" t="s">
        <v>117</v>
      </c>
      <c r="DP28" s="700">
        <f t="shared" si="37"/>
        <v>0.12504571428571429</v>
      </c>
      <c r="DQ28" s="701">
        <f t="shared" si="38"/>
        <v>0.13390311749494624</v>
      </c>
      <c r="DR28" s="693" t="s">
        <v>117</v>
      </c>
      <c r="DS28" s="700">
        <f t="shared" si="39"/>
        <v>0.55362398895245613</v>
      </c>
      <c r="DT28" s="701">
        <f t="shared" si="40"/>
        <v>0.62736086888240494</v>
      </c>
      <c r="DU28" s="693" t="s">
        <v>117</v>
      </c>
      <c r="DV28" s="694">
        <f>'B5_NHA data 2020'!C28</f>
        <v>430000</v>
      </c>
      <c r="DW28" s="699">
        <f>'B5_NHA data 2020'!B28</f>
        <v>82</v>
      </c>
      <c r="DX28" s="694">
        <f>'B5_NHA data 2020'!E28</f>
        <v>431266</v>
      </c>
      <c r="DY28" s="699">
        <f>'B5_NHA data 2020'!D28</f>
        <v>78</v>
      </c>
      <c r="DZ28" s="694">
        <f>'B5_NHA data 2020'!G28</f>
        <v>401433</v>
      </c>
      <c r="EA28" s="699">
        <f>'B5_NHA data 2020'!F28</f>
        <v>4</v>
      </c>
      <c r="EB28" s="700">
        <f t="shared" si="41"/>
        <v>9.2019117953302212E-2</v>
      </c>
      <c r="EC28" s="701">
        <f t="shared" si="42"/>
        <v>9.5234225402904257E-2</v>
      </c>
      <c r="ED28" s="693" t="s">
        <v>117</v>
      </c>
      <c r="EE28" s="700">
        <f t="shared" si="43"/>
        <v>0.36507936507936506</v>
      </c>
      <c r="EF28" s="701">
        <f t="shared" si="44"/>
        <v>0.3690984126984127</v>
      </c>
      <c r="EG28" s="693">
        <f t="shared" si="45"/>
        <v>9.6811475409836062E-2</v>
      </c>
      <c r="EH28" s="694">
        <f>'B5_NHA data 2021'!C28</f>
        <v>466766</v>
      </c>
      <c r="EI28" s="699">
        <f>'B5_NHA data 2021'!B28</f>
        <v>74</v>
      </c>
      <c r="EJ28" s="694">
        <f>'B5_NHA data 2021'!E28</f>
        <v>466766</v>
      </c>
      <c r="EK28" s="699">
        <f>'B5_NHA data 2021'!D28</f>
        <v>74</v>
      </c>
      <c r="EL28" s="694" t="s">
        <v>117</v>
      </c>
      <c r="EM28" s="699">
        <f>'B5_NHA data 2021'!F28</f>
        <v>0</v>
      </c>
      <c r="EN28" s="694">
        <f>'B5_NHA data 2022'!C28</f>
        <v>550000</v>
      </c>
      <c r="EO28" s="699">
        <f>'B5_NHA data 2022'!B28</f>
        <v>81</v>
      </c>
      <c r="EP28" s="694">
        <f>'B5_NHA data 2022'!E28</f>
        <v>550000</v>
      </c>
      <c r="EQ28" s="699">
        <f>'B5_NHA data 2022'!D28</f>
        <v>80</v>
      </c>
      <c r="ER28" s="694">
        <f>'B5_NHA data 2022'!G28</f>
        <v>659000</v>
      </c>
      <c r="ES28" s="699">
        <f>'B5_NHA data 2022'!F28</f>
        <v>1</v>
      </c>
      <c r="ET28" s="694">
        <v>635000</v>
      </c>
      <c r="EU28" s="699">
        <v>82</v>
      </c>
      <c r="EV28" s="694">
        <v>605000</v>
      </c>
      <c r="EW28" s="699">
        <v>79</v>
      </c>
      <c r="EX28" s="694">
        <v>724933</v>
      </c>
      <c r="EY28" s="699">
        <v>3</v>
      </c>
      <c r="EZ28" s="694">
        <v>625000</v>
      </c>
      <c r="FA28" s="699">
        <v>60</v>
      </c>
      <c r="FB28" s="694">
        <v>616967</v>
      </c>
      <c r="FC28" s="699">
        <v>52</v>
      </c>
      <c r="FD28" s="694">
        <v>759967</v>
      </c>
      <c r="FE28" s="699">
        <v>8</v>
      </c>
      <c r="FF28" s="694">
        <v>685000</v>
      </c>
      <c r="FG28" s="699">
        <v>55</v>
      </c>
      <c r="FH28" s="694">
        <v>665000</v>
      </c>
      <c r="FI28" s="699">
        <v>42</v>
      </c>
      <c r="FJ28" s="694">
        <v>785000</v>
      </c>
      <c r="FK28" s="699">
        <v>13</v>
      </c>
      <c r="FL28" s="700">
        <f t="shared" si="46"/>
        <v>9.6000000000000002E-2</v>
      </c>
      <c r="FM28" s="701">
        <f t="shared" si="47"/>
        <v>7.785343462454232E-2</v>
      </c>
      <c r="FN28" s="693">
        <f t="shared" si="48"/>
        <v>3.2939588166328276E-2</v>
      </c>
      <c r="FO28" s="804">
        <f t="shared" si="14"/>
        <v>0.58723709004840441</v>
      </c>
      <c r="FP28" s="805">
        <f t="shared" si="15"/>
        <v>0.56683664917743026</v>
      </c>
      <c r="FQ28" s="806" t="s">
        <v>117</v>
      </c>
    </row>
    <row r="29" spans="1:173" s="692" customFormat="1">
      <c r="A29" s="688" t="s">
        <v>22</v>
      </c>
      <c r="B29" s="689">
        <f>'B5_NHA data 2008'!B28</f>
        <v>293500</v>
      </c>
      <c r="C29" s="695">
        <f>'B5_NHA data 2008'!C28</f>
        <v>32</v>
      </c>
      <c r="D29" s="689">
        <f>'B5_NHA data 2008'!D28</f>
        <v>281900</v>
      </c>
      <c r="E29" s="703">
        <f>'B5_NHA data 2008'!E28</f>
        <v>29</v>
      </c>
      <c r="F29" s="689">
        <f>'B5_NHA data 2008'!F28</f>
        <v>299900</v>
      </c>
      <c r="G29" s="695">
        <f>'B5_NHA data 2008'!G28</f>
        <v>3</v>
      </c>
      <c r="H29" s="693">
        <f>(B29-'B5_NHA data 2007'!B28)/'B5_NHA data 2007'!B28</f>
        <v>2.9824561403508771E-2</v>
      </c>
      <c r="I29" s="693">
        <f>(D29-'B5_NHA data 2007'!D28)/'B5_NHA data 2007'!D28</f>
        <v>7.145409074669525E-3</v>
      </c>
      <c r="J29" s="693">
        <f>(F29-'B5_NHA data 2007'!F28)/'B5_NHA data 2007'!F28</f>
        <v>-9.0936647468929974E-2</v>
      </c>
      <c r="L29" s="689">
        <f>'B5_NHA data 2009'!B28</f>
        <v>220000</v>
      </c>
      <c r="M29" s="695">
        <f>'B5_NHA data 2009'!C28</f>
        <v>28</v>
      </c>
      <c r="N29" s="689">
        <f>'B5_NHA data 2009'!D28</f>
        <v>220000</v>
      </c>
      <c r="O29" s="703">
        <f>'B5_NHA data 2009'!E28</f>
        <v>24</v>
      </c>
      <c r="P29" s="689">
        <f>'B5_NHA data 2009'!F28</f>
        <v>294900</v>
      </c>
      <c r="Q29" s="695">
        <f>'B5_NHA data 2009'!G28</f>
        <v>4</v>
      </c>
      <c r="R29" s="693">
        <f t="shared" si="16"/>
        <v>-0.25042589437819418</v>
      </c>
      <c r="S29" s="693">
        <f t="shared" si="17"/>
        <v>-0.21958141184817312</v>
      </c>
      <c r="T29" s="693">
        <f t="shared" si="18"/>
        <v>-1.6672224074691565E-2</v>
      </c>
      <c r="V29" s="689">
        <f>'B5_NHA data 2010'!B28</f>
        <v>230000</v>
      </c>
      <c r="W29" s="695">
        <f>'B5_NHA data 2010'!C28</f>
        <v>38</v>
      </c>
      <c r="X29" s="689">
        <f>'B5_NHA data 2010'!D28</f>
        <v>209000</v>
      </c>
      <c r="Y29" s="703">
        <f>'B5_NHA data 2010'!E28</f>
        <v>31</v>
      </c>
      <c r="Z29" s="689">
        <f>'B5_NHA data 2010'!F28</f>
        <v>270900</v>
      </c>
      <c r="AA29" s="695">
        <f>'B5_NHA data 2010'!G28</f>
        <v>7</v>
      </c>
      <c r="AB29" s="693">
        <f t="shared" si="19"/>
        <v>4.5454545454545456E-2</v>
      </c>
      <c r="AC29" s="693">
        <f t="shared" si="20"/>
        <v>-0.05</v>
      </c>
      <c r="AD29" s="693">
        <f t="shared" si="21"/>
        <v>-8.1383519837232965E-2</v>
      </c>
      <c r="AF29" s="689">
        <f>'B5_NHA data 2011'!B28</f>
        <v>239900</v>
      </c>
      <c r="AG29" s="695">
        <f>'B5_NHA data 2011'!C28</f>
        <v>25</v>
      </c>
      <c r="AH29" s="689">
        <f>'B5_NHA data 2011'!D28</f>
        <v>210100</v>
      </c>
      <c r="AI29" s="703">
        <f>'B5_NHA data 2011'!E28</f>
        <v>16</v>
      </c>
      <c r="AJ29" s="689">
        <f>'B5_NHA data 2011'!F28</f>
        <v>299700</v>
      </c>
      <c r="AK29" s="695">
        <f>'B5_NHA data 2011'!G28</f>
        <v>9</v>
      </c>
      <c r="AL29" s="693">
        <f t="shared" si="22"/>
        <v>4.3043478260869565E-2</v>
      </c>
      <c r="AM29" s="693">
        <f t="shared" si="23"/>
        <v>5.263157894736842E-3</v>
      </c>
      <c r="AN29" s="693">
        <f t="shared" si="24"/>
        <v>0.10631229235880399</v>
      </c>
      <c r="AP29" s="694">
        <f>'B5_NHA data 2012'!B28</f>
        <v>190000</v>
      </c>
      <c r="AQ29" s="695">
        <f>'B5_NHA data 2012'!C28</f>
        <v>27</v>
      </c>
      <c r="AR29" s="694">
        <f>'B5_NHA data 2012'!D28</f>
        <v>190000</v>
      </c>
      <c r="AS29" s="695">
        <f>'B5_NHA data 2012'!E28</f>
        <v>23</v>
      </c>
      <c r="AT29" s="694">
        <f>'B5_NHA data 2012'!F28</f>
        <v>204500</v>
      </c>
      <c r="AU29" s="695">
        <f>'B5_NHA data 2012'!G28</f>
        <v>4</v>
      </c>
      <c r="AV29" s="694">
        <f>'B5_NHA data 2013'!B28</f>
        <v>234900</v>
      </c>
      <c r="AW29" s="695">
        <f>'B5_NHA data 2013'!C28</f>
        <v>49</v>
      </c>
      <c r="AX29" s="694">
        <f>'B5_NHA data 2013'!D28</f>
        <v>230000</v>
      </c>
      <c r="AY29" s="695">
        <f>'B5_NHA data 2013'!E28</f>
        <v>42</v>
      </c>
      <c r="AZ29" s="694">
        <f>'B5_NHA data 2013'!F28</f>
        <v>255000</v>
      </c>
      <c r="BA29" s="695">
        <f>'B5_NHA data 2013'!G28</f>
        <v>7</v>
      </c>
      <c r="BB29" s="696">
        <f t="shared" si="25"/>
        <v>0.2363157894736842</v>
      </c>
      <c r="BC29" s="697">
        <f t="shared" si="26"/>
        <v>0.21052631578947367</v>
      </c>
      <c r="BD29" s="698">
        <f t="shared" si="27"/>
        <v>0.24694376528117359</v>
      </c>
      <c r="BE29" s="694">
        <f>'B5_NHA data 2014'!B28</f>
        <v>213750</v>
      </c>
      <c r="BF29" s="699">
        <f>'B5_NHA data 2014'!C28</f>
        <v>24</v>
      </c>
      <c r="BG29" s="694">
        <f>'B5_NHA data 2014'!D28</f>
        <v>222500</v>
      </c>
      <c r="BH29" s="699">
        <f>'B5_NHA data 2014'!E28</f>
        <v>21</v>
      </c>
      <c r="BI29" s="694">
        <f>'B5_NHA data 2014'!F28</f>
        <v>192000</v>
      </c>
      <c r="BJ29" s="699">
        <f>'B5_NHA data 2014'!G28</f>
        <v>3</v>
      </c>
      <c r="BK29" s="700">
        <f t="shared" si="0"/>
        <v>-9.0038314176245207E-2</v>
      </c>
      <c r="BL29" s="701">
        <f t="shared" si="1"/>
        <v>-3.2608695652173912E-2</v>
      </c>
      <c r="BM29" s="693">
        <f t="shared" si="56"/>
        <v>-0.24705882352941178</v>
      </c>
      <c r="BN29" s="694">
        <f>'B5_NHA data 2015'!B28</f>
        <v>258000</v>
      </c>
      <c r="BO29" s="699">
        <f>'B5_NHA data 2015'!C28</f>
        <v>55</v>
      </c>
      <c r="BP29" s="694">
        <f>'B5_NHA data 2015'!D28</f>
        <v>258000</v>
      </c>
      <c r="BQ29" s="699">
        <f>'B5_NHA data 2015'!E28</f>
        <v>55</v>
      </c>
      <c r="BR29" s="694" t="str">
        <f>'B5_NHA data 2015'!F28</f>
        <v xml:space="preserve">n/a </v>
      </c>
      <c r="BS29" s="699">
        <f>'B5_NHA data 2015'!G28</f>
        <v>0</v>
      </c>
      <c r="BT29" s="700">
        <f t="shared" si="2"/>
        <v>0.20701754385964913</v>
      </c>
      <c r="BU29" s="701">
        <f t="shared" si="3"/>
        <v>0.15955056179775282</v>
      </c>
      <c r="BV29" s="693" t="s">
        <v>117</v>
      </c>
      <c r="BW29" s="700">
        <f t="shared" si="4"/>
        <v>0.12173913043478261</v>
      </c>
      <c r="BX29" s="701">
        <f t="shared" si="5"/>
        <v>0.23444976076555024</v>
      </c>
      <c r="BY29" s="693" t="s">
        <v>117</v>
      </c>
      <c r="BZ29" s="694">
        <f>'B5_NHA data 2016'!B29</f>
        <v>272266</v>
      </c>
      <c r="CA29" s="699">
        <f>'B5_NHA data 2016'!C29</f>
        <v>76</v>
      </c>
      <c r="CB29" s="694">
        <f>'B5_NHA data 2016'!D29</f>
        <v>272266</v>
      </c>
      <c r="CC29" s="699">
        <f>'B5_NHA data 2016'!E29</f>
        <v>76</v>
      </c>
      <c r="CD29" s="694">
        <f>'B5_NHA data 2016'!F29</f>
        <v>0</v>
      </c>
      <c r="CE29" s="699">
        <f>'B5_NHA data 2016'!G29</f>
        <v>0</v>
      </c>
      <c r="CF29" s="700">
        <f t="shared" si="29"/>
        <v>5.5294573643410852E-2</v>
      </c>
      <c r="CG29" s="701">
        <f t="shared" si="30"/>
        <v>5.5294573643410852E-2</v>
      </c>
      <c r="CH29" s="702" t="s">
        <v>117</v>
      </c>
      <c r="CI29" s="700">
        <f t="shared" si="6"/>
        <v>0.13491454772822009</v>
      </c>
      <c r="CJ29" s="701">
        <f t="shared" si="7"/>
        <v>0.29588767253688719</v>
      </c>
      <c r="CK29" s="693">
        <f t="shared" si="54"/>
        <v>-1</v>
      </c>
      <c r="CL29" s="694">
        <f>'B5_NHA data 2017'!B29</f>
        <v>302500</v>
      </c>
      <c r="CM29" s="699">
        <f>'B5_NHA data 2017'!C29</f>
        <v>6</v>
      </c>
      <c r="CN29" s="694">
        <f>'B5_NHA data 2017'!D29</f>
        <v>302500</v>
      </c>
      <c r="CO29" s="699">
        <f>'B5_NHA data 2017'!E29</f>
        <v>74</v>
      </c>
      <c r="CP29" s="694">
        <f>'B5_NHA data 2017'!F29</f>
        <v>301266</v>
      </c>
      <c r="CQ29" s="699">
        <f>'B5_NHA data 2017'!G29</f>
        <v>2</v>
      </c>
      <c r="CR29" s="700">
        <f t="shared" si="32"/>
        <v>0.11104581548926418</v>
      </c>
      <c r="CS29" s="701">
        <f t="shared" si="33"/>
        <v>0.11104581548926418</v>
      </c>
      <c r="CT29" s="693" t="s">
        <v>296</v>
      </c>
      <c r="CU29" s="700">
        <f t="shared" si="9"/>
        <v>0.59210526315789469</v>
      </c>
      <c r="CV29" s="701">
        <f t="shared" si="10"/>
        <v>0.59210526315789469</v>
      </c>
      <c r="CW29" s="693">
        <f t="shared" si="57"/>
        <v>0.4731833740831296</v>
      </c>
      <c r="CX29" s="694">
        <f>'B5_NHA data 2018'!B29</f>
        <v>307000</v>
      </c>
      <c r="CY29" s="699">
        <f>'B5_NHA data 2018'!C29</f>
        <v>55</v>
      </c>
      <c r="CZ29" s="694">
        <f>'B5_NHA data 2018'!D29</f>
        <v>306975</v>
      </c>
      <c r="DA29" s="699">
        <f>'B5_NHA data 2018'!E29</f>
        <v>52</v>
      </c>
      <c r="DB29" s="694">
        <f>'B5_NHA data 2018'!F29</f>
        <v>386000</v>
      </c>
      <c r="DC29" s="699">
        <f>'B5_NHA data 2018'!G29</f>
        <v>3</v>
      </c>
      <c r="DD29" s="700">
        <f t="shared" si="35"/>
        <v>1.487603305785124E-2</v>
      </c>
      <c r="DE29" s="701">
        <f t="shared" si="36"/>
        <v>1.4793388429752067E-2</v>
      </c>
      <c r="DF29" s="693">
        <f t="shared" si="11"/>
        <v>0.28125975051947449</v>
      </c>
      <c r="DG29" s="700">
        <f t="shared" si="12"/>
        <v>0.30693912303107707</v>
      </c>
      <c r="DH29" s="701">
        <f t="shared" si="13"/>
        <v>0.33467391304347827</v>
      </c>
      <c r="DI29" s="693">
        <f t="shared" si="58"/>
        <v>0.51372549019607838</v>
      </c>
      <c r="DJ29" s="694">
        <f>'B5_NHA data 2019'!B29</f>
        <v>340000</v>
      </c>
      <c r="DK29" s="699">
        <f>'B5_NHA data 2019'!C29</f>
        <v>65</v>
      </c>
      <c r="DL29" s="694">
        <f>'B5_NHA data 2019'!D29</f>
        <v>340000</v>
      </c>
      <c r="DM29" s="699">
        <f>'B5_NHA data 2019'!E29</f>
        <v>65</v>
      </c>
      <c r="DN29" s="694" t="s">
        <v>117</v>
      </c>
      <c r="DO29" s="699" t="s">
        <v>117</v>
      </c>
      <c r="DP29" s="700">
        <f t="shared" si="37"/>
        <v>0.10749185667752444</v>
      </c>
      <c r="DQ29" s="701">
        <f t="shared" si="38"/>
        <v>0.10758205065559084</v>
      </c>
      <c r="DR29" s="693" t="s">
        <v>117</v>
      </c>
      <c r="DS29" s="700">
        <f t="shared" si="39"/>
        <v>0.59064327485380119</v>
      </c>
      <c r="DT29" s="701">
        <f t="shared" si="40"/>
        <v>0.5280898876404494</v>
      </c>
      <c r="DU29" s="693" t="s">
        <v>117</v>
      </c>
      <c r="DV29" s="694">
        <f>'B5_NHA data 2020'!C29</f>
        <v>378466</v>
      </c>
      <c r="DW29" s="699">
        <f>'B5_NHA data 2020'!B29</f>
        <v>60</v>
      </c>
      <c r="DX29" s="694">
        <f>'B5_NHA data 2020'!E29</f>
        <v>355766</v>
      </c>
      <c r="DY29" s="699">
        <f>'B5_NHA data 2020'!D29</f>
        <v>52</v>
      </c>
      <c r="DZ29" s="694">
        <f>'B5_NHA data 2020'!G29</f>
        <v>486333</v>
      </c>
      <c r="EA29" s="699">
        <f>'B5_NHA data 2020'!F29</f>
        <v>8</v>
      </c>
      <c r="EB29" s="700">
        <f t="shared" si="41"/>
        <v>0.11313529411764706</v>
      </c>
      <c r="EC29" s="701">
        <f t="shared" si="42"/>
        <v>4.6370588235294115E-2</v>
      </c>
      <c r="ED29" s="693" t="s">
        <v>117</v>
      </c>
      <c r="EE29" s="700">
        <f t="shared" si="43"/>
        <v>0.46692248062015501</v>
      </c>
      <c r="EF29" s="701">
        <f t="shared" si="44"/>
        <v>0.37893798449612404</v>
      </c>
      <c r="EG29" s="693" t="s">
        <v>117</v>
      </c>
      <c r="EH29" s="694">
        <f>'B5_NHA data 2021'!C29</f>
        <v>460000</v>
      </c>
      <c r="EI29" s="699">
        <f>'B5_NHA data 2021'!B29</f>
        <v>57</v>
      </c>
      <c r="EJ29" s="694">
        <f>'B5_NHA data 2021'!E29</f>
        <v>450000</v>
      </c>
      <c r="EK29" s="699">
        <f>'B5_NHA data 2021'!D29</f>
        <v>53</v>
      </c>
      <c r="EL29" s="694">
        <f>'B5_NHA data 2021'!G29</f>
        <v>523133</v>
      </c>
      <c r="EM29" s="699">
        <f>'B5_NHA data 2021'!F29</f>
        <v>4</v>
      </c>
      <c r="EN29" s="694">
        <f>'B5_NHA data 2022'!C29</f>
        <v>465266</v>
      </c>
      <c r="EO29" s="699">
        <f>'B5_NHA data 2022'!B29</f>
        <v>46</v>
      </c>
      <c r="EP29" s="694">
        <f>'B5_NHA data 2022'!E29</f>
        <v>465000</v>
      </c>
      <c r="EQ29" s="699">
        <f>'B5_NHA data 2022'!D29</f>
        <v>43</v>
      </c>
      <c r="ER29" s="694">
        <f>'B5_NHA data 2022'!G29</f>
        <v>659000</v>
      </c>
      <c r="ES29" s="699">
        <f>'B5_NHA data 2022'!F29</f>
        <v>3</v>
      </c>
      <c r="ET29" s="694">
        <v>506000</v>
      </c>
      <c r="EU29" s="699">
        <v>58</v>
      </c>
      <c r="EV29" s="694">
        <v>485000</v>
      </c>
      <c r="EW29" s="699">
        <v>51</v>
      </c>
      <c r="EX29" s="694">
        <v>565000</v>
      </c>
      <c r="EY29" s="699">
        <v>7</v>
      </c>
      <c r="EZ29" s="694">
        <v>575000</v>
      </c>
      <c r="FA29" s="699">
        <v>47</v>
      </c>
      <c r="FB29" s="694">
        <v>570000</v>
      </c>
      <c r="FC29" s="699">
        <v>45</v>
      </c>
      <c r="FD29" s="694">
        <v>697000</v>
      </c>
      <c r="FE29" s="699">
        <v>2</v>
      </c>
      <c r="FF29" s="694">
        <v>565000</v>
      </c>
      <c r="FG29" s="699">
        <v>53</v>
      </c>
      <c r="FH29" s="694">
        <v>540000</v>
      </c>
      <c r="FI29" s="699">
        <v>47</v>
      </c>
      <c r="FJ29" s="694">
        <v>799900</v>
      </c>
      <c r="FK29" s="699">
        <v>6</v>
      </c>
      <c r="FL29" s="700">
        <f t="shared" si="46"/>
        <v>-1.7391304347826087E-2</v>
      </c>
      <c r="FM29" s="701">
        <f t="shared" si="47"/>
        <v>-5.2631578947368418E-2</v>
      </c>
      <c r="FN29" s="693">
        <f t="shared" si="48"/>
        <v>0.14763271162123387</v>
      </c>
      <c r="FO29" s="804">
        <f t="shared" si="14"/>
        <v>0.69117647058823528</v>
      </c>
      <c r="FP29" s="805">
        <f t="shared" si="15"/>
        <v>0.67647058823529416</v>
      </c>
      <c r="FQ29" s="806" t="s">
        <v>117</v>
      </c>
    </row>
    <row r="30" spans="1:173" s="692" customFormat="1">
      <c r="A30" s="688" t="s">
        <v>23</v>
      </c>
      <c r="B30" s="689">
        <f>'B5_NHA data 2008'!B29</f>
        <v>273000</v>
      </c>
      <c r="C30" s="695">
        <f>'B5_NHA data 2008'!C29</f>
        <v>31</v>
      </c>
      <c r="D30" s="689">
        <f>'B5_NHA data 2008'!D29</f>
        <v>273000</v>
      </c>
      <c r="E30" s="703">
        <f>'B5_NHA data 2008'!E29</f>
        <v>26</v>
      </c>
      <c r="F30" s="689">
        <f>'B5_NHA data 2008'!F29</f>
        <v>255400</v>
      </c>
      <c r="G30" s="695">
        <f>'B5_NHA data 2008'!G29</f>
        <v>5</v>
      </c>
      <c r="H30" s="693">
        <f>(B30-'B5_NHA data 2007'!B29)/'B5_NHA data 2007'!B29</f>
        <v>-0.10929853181076672</v>
      </c>
      <c r="I30" s="693">
        <f>(D30-'B5_NHA data 2007'!D29)/'B5_NHA data 2007'!D29</f>
        <v>-0.10491803278688525</v>
      </c>
      <c r="J30" s="693">
        <f>(F30-'B5_NHA data 2007'!F29)/'B5_NHA data 2007'!F29</f>
        <v>-0.31893333333333335</v>
      </c>
      <c r="L30" s="689">
        <f>'B5_NHA data 2009'!B29</f>
        <v>239900</v>
      </c>
      <c r="M30" s="695">
        <f>'B5_NHA data 2009'!C29</f>
        <v>46</v>
      </c>
      <c r="N30" s="689">
        <f>'B5_NHA data 2009'!D29</f>
        <v>219000</v>
      </c>
      <c r="O30" s="703">
        <f>'B5_NHA data 2009'!E29</f>
        <v>37</v>
      </c>
      <c r="P30" s="689">
        <f>'B5_NHA data 2009'!F29</f>
        <v>298000</v>
      </c>
      <c r="Q30" s="695">
        <f>'B5_NHA data 2009'!G29</f>
        <v>9</v>
      </c>
      <c r="R30" s="693">
        <f t="shared" si="16"/>
        <v>-0.12124542124542124</v>
      </c>
      <c r="S30" s="693">
        <f t="shared" si="17"/>
        <v>-0.19780219780219779</v>
      </c>
      <c r="T30" s="693">
        <f t="shared" si="18"/>
        <v>0.16679718089271731</v>
      </c>
      <c r="V30" s="689">
        <f>'B5_NHA data 2010'!B29</f>
        <v>235000</v>
      </c>
      <c r="W30" s="695">
        <f>'B5_NHA data 2010'!C29</f>
        <v>42</v>
      </c>
      <c r="X30" s="689">
        <f>'B5_NHA data 2010'!D29</f>
        <v>324900</v>
      </c>
      <c r="Y30" s="703">
        <f>'B5_NHA data 2010'!E29</f>
        <v>35</v>
      </c>
      <c r="Z30" s="689">
        <f>'B5_NHA data 2010'!F29</f>
        <v>275000</v>
      </c>
      <c r="AA30" s="695">
        <f>'B5_NHA data 2010'!G29</f>
        <v>7</v>
      </c>
      <c r="AB30" s="693">
        <f t="shared" si="19"/>
        <v>-2.0425177157148811E-2</v>
      </c>
      <c r="AC30" s="693">
        <f t="shared" si="20"/>
        <v>0.48356164383561645</v>
      </c>
      <c r="AD30" s="693">
        <f t="shared" si="21"/>
        <v>-7.7181208053691275E-2</v>
      </c>
      <c r="AF30" s="689">
        <f>'B5_NHA data 2011'!B29</f>
        <v>224900</v>
      </c>
      <c r="AG30" s="695">
        <f>'B5_NHA data 2011'!C29</f>
        <v>57</v>
      </c>
      <c r="AH30" s="689">
        <f>'B5_NHA data 2011'!D29</f>
        <v>211500</v>
      </c>
      <c r="AI30" s="703">
        <f>'B5_NHA data 2011'!E29</f>
        <v>43</v>
      </c>
      <c r="AJ30" s="689">
        <f>'B5_NHA data 2011'!F29</f>
        <v>234000</v>
      </c>
      <c r="AK30" s="695">
        <f>'B5_NHA data 2011'!G29</f>
        <v>14</v>
      </c>
      <c r="AL30" s="693">
        <f t="shared" si="22"/>
        <v>-4.297872340425532E-2</v>
      </c>
      <c r="AM30" s="693">
        <f t="shared" si="23"/>
        <v>-0.34903047091412742</v>
      </c>
      <c r="AN30" s="693">
        <f t="shared" si="24"/>
        <v>-0.14909090909090908</v>
      </c>
      <c r="AP30" s="694">
        <f>'B5_NHA data 2012'!B29</f>
        <v>222400</v>
      </c>
      <c r="AQ30" s="695">
        <f>'B5_NHA data 2012'!C29</f>
        <v>37</v>
      </c>
      <c r="AR30" s="694">
        <f>'B5_NHA data 2012'!D29</f>
        <v>220000</v>
      </c>
      <c r="AS30" s="695">
        <f>'B5_NHA data 2012'!E29</f>
        <v>36</v>
      </c>
      <c r="AT30" s="694">
        <f>'B5_NHA data 2012'!F29</f>
        <v>238000</v>
      </c>
      <c r="AU30" s="695">
        <f>'B5_NHA data 2012'!G29</f>
        <v>1</v>
      </c>
      <c r="AV30" s="694">
        <f>'B5_NHA data 2013'!B29</f>
        <v>234900</v>
      </c>
      <c r="AW30" s="695">
        <f>'B5_NHA data 2013'!C29</f>
        <v>57</v>
      </c>
      <c r="AX30" s="694">
        <f>'B5_NHA data 2013'!D29</f>
        <v>232500</v>
      </c>
      <c r="AY30" s="695">
        <f>'B5_NHA data 2013'!E29</f>
        <v>51</v>
      </c>
      <c r="AZ30" s="694">
        <f>'B5_NHA data 2013'!F29</f>
        <v>234900</v>
      </c>
      <c r="BA30" s="695">
        <f>'B5_NHA data 2013'!G29</f>
        <v>6</v>
      </c>
      <c r="BB30" s="696">
        <f t="shared" si="25"/>
        <v>5.6205035971223019E-2</v>
      </c>
      <c r="BC30" s="697">
        <f t="shared" si="26"/>
        <v>5.6818181818181816E-2</v>
      </c>
      <c r="BD30" s="698">
        <f t="shared" si="27"/>
        <v>-1.3025210084033614E-2</v>
      </c>
      <c r="BE30" s="694">
        <f>'B5_NHA data 2014'!B29</f>
        <v>227533</v>
      </c>
      <c r="BF30" s="699">
        <f>'B5_NHA data 2014'!C29</f>
        <v>45</v>
      </c>
      <c r="BG30" s="694">
        <f>'B5_NHA data 2014'!D29</f>
        <v>228466</v>
      </c>
      <c r="BH30" s="699">
        <f>'B5_NHA data 2014'!E29</f>
        <v>42</v>
      </c>
      <c r="BI30" s="694">
        <f>'B5_NHA data 2014'!F29</f>
        <v>227533</v>
      </c>
      <c r="BJ30" s="699">
        <f>'B5_NHA data 2014'!G29</f>
        <v>3</v>
      </c>
      <c r="BK30" s="700">
        <f t="shared" si="0"/>
        <v>-3.1362281822051939E-2</v>
      </c>
      <c r="BL30" s="701">
        <f t="shared" si="1"/>
        <v>-1.7350537634408601E-2</v>
      </c>
      <c r="BM30" s="693">
        <f t="shared" si="56"/>
        <v>-3.1362281822051939E-2</v>
      </c>
      <c r="BN30" s="694">
        <f>'B5_NHA data 2015'!B29</f>
        <v>269233</v>
      </c>
      <c r="BO30" s="699">
        <f>'B5_NHA data 2015'!C29</f>
        <v>84</v>
      </c>
      <c r="BP30" s="694">
        <f>'B5_NHA data 2015'!D29</f>
        <v>266000</v>
      </c>
      <c r="BQ30" s="699">
        <f>'B5_NHA data 2015'!E29</f>
        <v>79</v>
      </c>
      <c r="BR30" s="694">
        <f>'B5_NHA data 2015'!F29</f>
        <v>269933</v>
      </c>
      <c r="BS30" s="699">
        <f>'B5_NHA data 2015'!G29</f>
        <v>5</v>
      </c>
      <c r="BT30" s="700">
        <f t="shared" si="2"/>
        <v>0.18327011905965288</v>
      </c>
      <c r="BU30" s="701">
        <f t="shared" si="3"/>
        <v>0.16428702739138429</v>
      </c>
      <c r="BV30" s="693">
        <f t="shared" si="28"/>
        <v>0.18634659587840005</v>
      </c>
      <c r="BW30" s="700">
        <f t="shared" si="4"/>
        <v>0.14567234042553193</v>
      </c>
      <c r="BX30" s="701">
        <f t="shared" si="5"/>
        <v>-0.18128654970760233</v>
      </c>
      <c r="BY30" s="693">
        <f t="shared" ref="BY30:BY37" si="59">(BR30-Z30)/Z30</f>
        <v>-1.8425454545454547E-2</v>
      </c>
      <c r="BZ30" s="694">
        <f>'B5_NHA data 2016'!B30</f>
        <v>280500</v>
      </c>
      <c r="CA30" s="699">
        <f>'B5_NHA data 2016'!C30</f>
        <v>92</v>
      </c>
      <c r="CB30" s="694">
        <f>'B5_NHA data 2016'!D30</f>
        <v>277500</v>
      </c>
      <c r="CC30" s="699">
        <f>'B5_NHA data 2016'!E30</f>
        <v>86</v>
      </c>
      <c r="CD30" s="694">
        <f>'B5_NHA data 2016'!F30</f>
        <v>299666</v>
      </c>
      <c r="CE30" s="699">
        <f>'B5_NHA data 2016'!G30</f>
        <v>6</v>
      </c>
      <c r="CF30" s="700">
        <f t="shared" si="29"/>
        <v>4.1848510398056704E-2</v>
      </c>
      <c r="CG30" s="701">
        <f t="shared" si="30"/>
        <v>4.3233082706766915E-2</v>
      </c>
      <c r="CH30" s="693">
        <f t="shared" si="31"/>
        <v>0.11014955563047127</v>
      </c>
      <c r="CI30" s="700">
        <f t="shared" si="6"/>
        <v>0.24722098710538018</v>
      </c>
      <c r="CJ30" s="701">
        <f t="shared" si="7"/>
        <v>0.31205673758865249</v>
      </c>
      <c r="CK30" s="693">
        <f t="shared" si="54"/>
        <v>0.28062393162393162</v>
      </c>
      <c r="CL30" s="694">
        <f>'B5_NHA data 2017'!B30</f>
        <v>293500</v>
      </c>
      <c r="CM30" s="699">
        <f>'B5_NHA data 2017'!C30</f>
        <v>90</v>
      </c>
      <c r="CN30" s="694">
        <f>'B5_NHA data 2017'!D30</f>
        <v>287833</v>
      </c>
      <c r="CO30" s="699">
        <f>'B5_NHA data 2017'!E30</f>
        <v>82</v>
      </c>
      <c r="CP30" s="694">
        <f>'B5_NHA data 2017'!F30</f>
        <v>329466</v>
      </c>
      <c r="CQ30" s="699">
        <f>'B5_NHA data 2017'!G30</f>
        <v>8</v>
      </c>
      <c r="CR30" s="700">
        <f t="shared" si="32"/>
        <v>4.6345811051693407E-2</v>
      </c>
      <c r="CS30" s="701">
        <f t="shared" si="33"/>
        <v>3.7236036036036035E-2</v>
      </c>
      <c r="CT30" s="693">
        <f t="shared" si="34"/>
        <v>9.9444047706446506E-2</v>
      </c>
      <c r="CU30" s="700">
        <f t="shared" si="9"/>
        <v>0.31969424460431656</v>
      </c>
      <c r="CV30" s="701">
        <f t="shared" si="10"/>
        <v>0.30833181818181821</v>
      </c>
      <c r="CW30" s="693">
        <f t="shared" si="57"/>
        <v>0.3843109243697479</v>
      </c>
      <c r="CX30" s="694">
        <f>'B5_NHA data 2018'!B30</f>
        <v>329000</v>
      </c>
      <c r="CY30" s="699">
        <f>'B5_NHA data 2018'!C30</f>
        <v>69</v>
      </c>
      <c r="CZ30" s="694">
        <f>'B5_NHA data 2018'!D30</f>
        <v>328533</v>
      </c>
      <c r="DA30" s="699">
        <f>'B5_NHA data 2018'!E30</f>
        <v>67</v>
      </c>
      <c r="DB30" s="694">
        <f>'B5_NHA data 2018'!F30</f>
        <v>405000</v>
      </c>
      <c r="DC30" s="699">
        <f>'B5_NHA data 2018'!G30</f>
        <v>2</v>
      </c>
      <c r="DD30" s="700">
        <f t="shared" si="35"/>
        <v>0.12095400340715502</v>
      </c>
      <c r="DE30" s="701">
        <f t="shared" si="36"/>
        <v>0.14140143763918661</v>
      </c>
      <c r="DF30" s="693">
        <f t="shared" si="11"/>
        <v>0.22926189652346524</v>
      </c>
      <c r="DG30" s="700">
        <f t="shared" si="12"/>
        <v>0.4005959982971477</v>
      </c>
      <c r="DH30" s="701">
        <f t="shared" si="13"/>
        <v>0.41304516129032259</v>
      </c>
      <c r="DI30" s="693">
        <f t="shared" si="58"/>
        <v>0.72413793103448276</v>
      </c>
      <c r="DJ30" s="694">
        <f>'B5_NHA data 2019'!B30</f>
        <v>342000</v>
      </c>
      <c r="DK30" s="699">
        <f>'B5_NHA data 2019'!C30</f>
        <v>57</v>
      </c>
      <c r="DL30" s="694">
        <f>'B5_NHA data 2019'!D30</f>
        <v>336000</v>
      </c>
      <c r="DM30" s="699">
        <f>'B5_NHA data 2019'!E30</f>
        <v>56</v>
      </c>
      <c r="DN30" s="694">
        <f>'B5_NHA data 2019'!F30</f>
        <v>349000</v>
      </c>
      <c r="DO30" s="699">
        <f>'B5_NHA data 2019'!G30</f>
        <v>1</v>
      </c>
      <c r="DP30" s="700">
        <f t="shared" si="37"/>
        <v>3.9513677811550151E-2</v>
      </c>
      <c r="DQ30" s="701">
        <f t="shared" si="38"/>
        <v>2.2728310398042205E-2</v>
      </c>
      <c r="DR30" s="693">
        <f t="shared" ref="DR30:DR35" si="60">(DN30-DB30)/DB30</f>
        <v>-0.13827160493827159</v>
      </c>
      <c r="DS30" s="700">
        <f t="shared" si="39"/>
        <v>0.50307867430218911</v>
      </c>
      <c r="DT30" s="701">
        <f t="shared" si="40"/>
        <v>0.47067835038911698</v>
      </c>
      <c r="DU30" s="693">
        <f t="shared" si="52"/>
        <v>0.53384344248966087</v>
      </c>
      <c r="DV30" s="694">
        <f>'B5_NHA data 2020'!C30</f>
        <v>355000</v>
      </c>
      <c r="DW30" s="699">
        <f>'B5_NHA data 2020'!B30</f>
        <v>62</v>
      </c>
      <c r="DX30" s="694">
        <f>'B5_NHA data 2020'!E30</f>
        <v>347966</v>
      </c>
      <c r="DY30" s="699">
        <f>'B5_NHA data 2020'!D30</f>
        <v>58</v>
      </c>
      <c r="DZ30" s="694">
        <f>'B5_NHA data 2020'!G30</f>
        <v>394966</v>
      </c>
      <c r="EA30" s="699">
        <f>'B5_NHA data 2020'!F30</f>
        <v>4</v>
      </c>
      <c r="EB30" s="700">
        <f t="shared" si="41"/>
        <v>3.8011695906432746E-2</v>
      </c>
      <c r="EC30" s="701">
        <f t="shared" si="42"/>
        <v>3.5613095238095235E-2</v>
      </c>
      <c r="ED30" s="693">
        <f t="shared" si="53"/>
        <v>0.1317077363896848</v>
      </c>
      <c r="EE30" s="700">
        <f t="shared" si="43"/>
        <v>0.31856050335582936</v>
      </c>
      <c r="EF30" s="701">
        <f t="shared" si="44"/>
        <v>0.30814285714285716</v>
      </c>
      <c r="EG30" s="693">
        <f t="shared" si="45"/>
        <v>0.46320012743903116</v>
      </c>
      <c r="EH30" s="694">
        <f>'B5_NHA data 2021'!C30</f>
        <v>435000</v>
      </c>
      <c r="EI30" s="699">
        <f>'B5_NHA data 2021'!B30</f>
        <v>87</v>
      </c>
      <c r="EJ30" s="694">
        <f>'B5_NHA data 2021'!E30</f>
        <v>435000</v>
      </c>
      <c r="EK30" s="699">
        <f>'B5_NHA data 2021'!D30</f>
        <v>87</v>
      </c>
      <c r="EL30" s="694" t="s">
        <v>117</v>
      </c>
      <c r="EM30" s="699">
        <f>'B5_NHA data 2021'!F30</f>
        <v>0</v>
      </c>
      <c r="EN30" s="694">
        <f>'B5_NHA data 2022'!C30</f>
        <v>515400</v>
      </c>
      <c r="EO30" s="699">
        <f>'B5_NHA data 2022'!B30</f>
        <v>87</v>
      </c>
      <c r="EP30" s="694">
        <f>'B5_NHA data 2022'!E30</f>
        <v>512533</v>
      </c>
      <c r="EQ30" s="699">
        <f>'B5_NHA data 2022'!D30</f>
        <v>81</v>
      </c>
      <c r="ER30" s="694">
        <f>'B5_NHA data 2022'!G30</f>
        <v>560466</v>
      </c>
      <c r="ES30" s="699">
        <f>'B5_NHA data 2022'!F30</f>
        <v>6</v>
      </c>
      <c r="ET30" s="694">
        <v>525000</v>
      </c>
      <c r="EU30" s="699">
        <v>65</v>
      </c>
      <c r="EV30" s="694">
        <v>525000</v>
      </c>
      <c r="EW30" s="699">
        <v>64</v>
      </c>
      <c r="EX30" s="694">
        <v>609933</v>
      </c>
      <c r="EY30" s="699">
        <v>1</v>
      </c>
      <c r="EZ30" s="694">
        <v>560000</v>
      </c>
      <c r="FA30" s="699">
        <v>49</v>
      </c>
      <c r="FB30" s="694">
        <v>560000</v>
      </c>
      <c r="FC30" s="699">
        <v>45</v>
      </c>
      <c r="FD30" s="694">
        <v>525000</v>
      </c>
      <c r="FE30" s="699">
        <v>4</v>
      </c>
      <c r="FF30" s="694">
        <v>572450</v>
      </c>
      <c r="FG30" s="699">
        <v>46</v>
      </c>
      <c r="FH30" s="694">
        <v>570000</v>
      </c>
      <c r="FI30" s="699">
        <v>45</v>
      </c>
      <c r="FJ30" s="694">
        <v>1350000</v>
      </c>
      <c r="FK30" s="699">
        <v>1</v>
      </c>
      <c r="FL30" s="700">
        <f t="shared" si="46"/>
        <v>2.2232142857142857E-2</v>
      </c>
      <c r="FM30" s="701">
        <f t="shared" si="47"/>
        <v>1.7857142857142856E-2</v>
      </c>
      <c r="FN30" s="693">
        <f t="shared" si="48"/>
        <v>1.5714285714285714</v>
      </c>
      <c r="FO30" s="804">
        <f>(EZ30-DJ30)/DJ30</f>
        <v>0.63742690058479534</v>
      </c>
      <c r="FP30" s="805">
        <f>(FB30-DL30)/DL30</f>
        <v>0.66666666666666663</v>
      </c>
      <c r="FQ30" s="806">
        <f>(FD30-DN30)/DN30</f>
        <v>0.50429799426934097</v>
      </c>
    </row>
    <row r="31" spans="1:173" s="692" customFormat="1">
      <c r="A31" s="688" t="s">
        <v>26</v>
      </c>
      <c r="B31" s="689">
        <f>'B5_NHA data 2008'!B30</f>
        <v>229900</v>
      </c>
      <c r="C31" s="695">
        <f>'B5_NHA data 2008'!C30</f>
        <v>57</v>
      </c>
      <c r="D31" s="689">
        <f>'B5_NHA data 2008'!D30</f>
        <v>207500</v>
      </c>
      <c r="E31" s="703">
        <f>'B5_NHA data 2008'!E30</f>
        <v>27</v>
      </c>
      <c r="F31" s="689">
        <f>'B5_NHA data 2008'!F30</f>
        <v>315000</v>
      </c>
      <c r="G31" s="695">
        <f>'B5_NHA data 2008'!G30</f>
        <v>30</v>
      </c>
      <c r="H31" s="693">
        <f>(B31-'B5_NHA data 2007'!B30)/'B5_NHA data 2007'!B30</f>
        <v>-0.1357142857142857</v>
      </c>
      <c r="I31" s="693">
        <f>(D31-'B5_NHA data 2007'!D30)/'B5_NHA data 2007'!D30</f>
        <v>-0.1814595660749507</v>
      </c>
      <c r="J31" s="693">
        <f>(F31-'B5_NHA data 2007'!F30)/'B5_NHA data 2007'!F30</f>
        <v>3.1847133757961785E-3</v>
      </c>
      <c r="L31" s="689">
        <f>'B5_NHA data 2009'!B30</f>
        <v>207000</v>
      </c>
      <c r="M31" s="695">
        <f>'B5_NHA data 2009'!C30</f>
        <v>80</v>
      </c>
      <c r="N31" s="689">
        <f>'B5_NHA data 2009'!D30</f>
        <v>190000</v>
      </c>
      <c r="O31" s="703">
        <f>'B5_NHA data 2009'!E30</f>
        <v>58</v>
      </c>
      <c r="P31" s="689">
        <f>'B5_NHA data 2009'!F30</f>
        <v>219900</v>
      </c>
      <c r="Q31" s="695">
        <f>'B5_NHA data 2009'!G30</f>
        <v>22</v>
      </c>
      <c r="R31" s="693">
        <f t="shared" si="16"/>
        <v>-9.9608525445846016E-2</v>
      </c>
      <c r="S31" s="693">
        <f t="shared" si="17"/>
        <v>-8.4337349397590355E-2</v>
      </c>
      <c r="T31" s="693">
        <f t="shared" si="18"/>
        <v>-0.3019047619047619</v>
      </c>
      <c r="V31" s="689">
        <f>'B5_NHA data 2010'!B30</f>
        <v>245200</v>
      </c>
      <c r="W31" s="695">
        <f>'B5_NHA data 2010'!C30</f>
        <v>60</v>
      </c>
      <c r="X31" s="689">
        <f>'B5_NHA data 2010'!D30</f>
        <v>195000</v>
      </c>
      <c r="Y31" s="703">
        <f>'B5_NHA data 2010'!E30</f>
        <v>32</v>
      </c>
      <c r="Z31" s="689">
        <f>'B5_NHA data 2010'!F30</f>
        <v>248900</v>
      </c>
      <c r="AA31" s="695">
        <f>'B5_NHA data 2010'!G30</f>
        <v>28</v>
      </c>
      <c r="AB31" s="693">
        <f t="shared" si="19"/>
        <v>0.18454106280193236</v>
      </c>
      <c r="AC31" s="693">
        <f t="shared" si="20"/>
        <v>2.6315789473684209E-2</v>
      </c>
      <c r="AD31" s="693">
        <f t="shared" si="21"/>
        <v>0.1318781264211005</v>
      </c>
      <c r="AF31" s="689">
        <f>'B5_NHA data 2011'!B30</f>
        <v>230000</v>
      </c>
      <c r="AG31" s="695">
        <f>'B5_NHA data 2011'!C30</f>
        <v>70</v>
      </c>
      <c r="AH31" s="689">
        <f>'B5_NHA data 2011'!D30</f>
        <v>189000</v>
      </c>
      <c r="AI31" s="703">
        <f>'B5_NHA data 2011'!E30</f>
        <v>47</v>
      </c>
      <c r="AJ31" s="689">
        <f>'B5_NHA data 2011'!F30</f>
        <v>256500</v>
      </c>
      <c r="AK31" s="695">
        <f>'B5_NHA data 2011'!G30</f>
        <v>23</v>
      </c>
      <c r="AL31" s="693">
        <f t="shared" si="22"/>
        <v>-6.1990212071778142E-2</v>
      </c>
      <c r="AM31" s="693">
        <f t="shared" si="23"/>
        <v>-3.0769230769230771E-2</v>
      </c>
      <c r="AN31" s="693">
        <f t="shared" si="24"/>
        <v>3.0534351145038167E-2</v>
      </c>
      <c r="AP31" s="694">
        <f>'B5_NHA data 2012'!B30</f>
        <v>230000</v>
      </c>
      <c r="AQ31" s="695">
        <f>'B5_NHA data 2012'!C30</f>
        <v>83</v>
      </c>
      <c r="AR31" s="694">
        <f>'B5_NHA data 2012'!D30</f>
        <v>199900</v>
      </c>
      <c r="AS31" s="695">
        <f>'B5_NHA data 2012'!E30</f>
        <v>62</v>
      </c>
      <c r="AT31" s="694">
        <f>'B5_NHA data 2012'!F30</f>
        <v>245600</v>
      </c>
      <c r="AU31" s="695">
        <f>'B5_NHA data 2012'!G30</f>
        <v>21</v>
      </c>
      <c r="AV31" s="694">
        <f>'B5_NHA data 2013'!B30</f>
        <v>263000</v>
      </c>
      <c r="AW31" s="695">
        <f>'B5_NHA data 2013'!C30</f>
        <v>119</v>
      </c>
      <c r="AX31" s="694">
        <f>'B5_NHA data 2013'!D30</f>
        <v>230000</v>
      </c>
      <c r="AY31" s="695">
        <f>'B5_NHA data 2013'!E30</f>
        <v>82</v>
      </c>
      <c r="AZ31" s="694">
        <f>'B5_NHA data 2013'!F30</f>
        <v>279900</v>
      </c>
      <c r="BA31" s="695">
        <f>'B5_NHA data 2013'!G30</f>
        <v>37</v>
      </c>
      <c r="BB31" s="696">
        <f t="shared" si="25"/>
        <v>0.14347826086956522</v>
      </c>
      <c r="BC31" s="697">
        <f t="shared" si="26"/>
        <v>0.15057528764382191</v>
      </c>
      <c r="BD31" s="698">
        <f t="shared" si="27"/>
        <v>0.13965798045602607</v>
      </c>
      <c r="BE31" s="694">
        <f>'B5_NHA data 2014'!B30</f>
        <v>259933</v>
      </c>
      <c r="BF31" s="699">
        <f>'B5_NHA data 2014'!C30</f>
        <v>91</v>
      </c>
      <c r="BG31" s="694">
        <f>'B5_NHA data 2014'!D30</f>
        <v>229500</v>
      </c>
      <c r="BH31" s="699">
        <f>'B5_NHA data 2014'!E30</f>
        <v>58</v>
      </c>
      <c r="BI31" s="694">
        <f>'B5_NHA data 2014'!F30</f>
        <v>291000</v>
      </c>
      <c r="BJ31" s="699">
        <f>'B5_NHA data 2014'!G30</f>
        <v>33</v>
      </c>
      <c r="BK31" s="700">
        <f t="shared" si="0"/>
        <v>-1.1661596958174906E-2</v>
      </c>
      <c r="BL31" s="701">
        <f t="shared" si="1"/>
        <v>-2.1739130434782609E-3</v>
      </c>
      <c r="BM31" s="693">
        <f t="shared" si="56"/>
        <v>3.965702036441586E-2</v>
      </c>
      <c r="BN31" s="694">
        <f>'B5_NHA data 2015'!B30</f>
        <v>245000</v>
      </c>
      <c r="BO31" s="699">
        <f>'B5_NHA data 2015'!C30</f>
        <v>125</v>
      </c>
      <c r="BP31" s="694">
        <f>'B5_NHA data 2015'!D30</f>
        <v>240500</v>
      </c>
      <c r="BQ31" s="699">
        <f>'B5_NHA data 2015'!E30</f>
        <v>114</v>
      </c>
      <c r="BR31" s="694">
        <f>'B5_NHA data 2015'!F30</f>
        <v>287400</v>
      </c>
      <c r="BS31" s="699">
        <f>'B5_NHA data 2015'!G30</f>
        <v>11</v>
      </c>
      <c r="BT31" s="700">
        <f t="shared" si="2"/>
        <v>-5.7449419658142674E-2</v>
      </c>
      <c r="BU31" s="701">
        <f t="shared" si="3"/>
        <v>4.793028322440087E-2</v>
      </c>
      <c r="BV31" s="693">
        <f t="shared" si="28"/>
        <v>-1.2371134020618556E-2</v>
      </c>
      <c r="BW31" s="700">
        <f t="shared" si="4"/>
        <v>-8.1566068515497557E-4</v>
      </c>
      <c r="BX31" s="701">
        <f t="shared" si="5"/>
        <v>0.23333333333333334</v>
      </c>
      <c r="BY31" s="693">
        <f t="shared" si="59"/>
        <v>0.15468059461631178</v>
      </c>
      <c r="BZ31" s="694">
        <f>'B5_NHA data 2016'!B31</f>
        <v>250000</v>
      </c>
      <c r="CA31" s="699">
        <f>'B5_NHA data 2016'!C31</f>
        <v>137</v>
      </c>
      <c r="CB31" s="694">
        <f>'B5_NHA data 2016'!D31</f>
        <v>243500</v>
      </c>
      <c r="CC31" s="699">
        <f>'B5_NHA data 2016'!E31</f>
        <v>126</v>
      </c>
      <c r="CD31" s="694">
        <f>'B5_NHA data 2016'!F31</f>
        <v>339933</v>
      </c>
      <c r="CE31" s="699">
        <f>'B5_NHA data 2016'!G31</f>
        <v>11</v>
      </c>
      <c r="CF31" s="700">
        <f t="shared" si="29"/>
        <v>2.0408163265306121E-2</v>
      </c>
      <c r="CG31" s="701">
        <f t="shared" si="30"/>
        <v>1.2474012474012475E-2</v>
      </c>
      <c r="CH31" s="693">
        <f t="shared" si="31"/>
        <v>0.18278705636743214</v>
      </c>
      <c r="CI31" s="700">
        <f t="shared" si="6"/>
        <v>8.6956521739130432E-2</v>
      </c>
      <c r="CJ31" s="701">
        <f t="shared" si="7"/>
        <v>0.28835978835978837</v>
      </c>
      <c r="CK31" s="693">
        <f t="shared" si="54"/>
        <v>0.32527485380116961</v>
      </c>
      <c r="CL31" s="694">
        <f>'B5_NHA data 2017'!B31</f>
        <v>268966</v>
      </c>
      <c r="CM31" s="699">
        <f>'B5_NHA data 2017'!C31</f>
        <v>110</v>
      </c>
      <c r="CN31" s="694">
        <f>'B5_NHA data 2017'!D31</f>
        <v>252250</v>
      </c>
      <c r="CO31" s="699">
        <f>'B5_NHA data 2017'!E31</f>
        <v>92</v>
      </c>
      <c r="CP31" s="694">
        <f>'B5_NHA data 2017'!F31</f>
        <v>355700</v>
      </c>
      <c r="CQ31" s="699">
        <f>'B5_NHA data 2017'!G31</f>
        <v>18</v>
      </c>
      <c r="CR31" s="700">
        <f t="shared" si="32"/>
        <v>7.5864000000000001E-2</v>
      </c>
      <c r="CS31" s="701">
        <f t="shared" si="33"/>
        <v>3.5934291581108828E-2</v>
      </c>
      <c r="CT31" s="693">
        <f t="shared" si="34"/>
        <v>4.638266952605366E-2</v>
      </c>
      <c r="CU31" s="700">
        <f t="shared" si="9"/>
        <v>0.16941739130434783</v>
      </c>
      <c r="CV31" s="701">
        <f t="shared" si="10"/>
        <v>0.26188094047023514</v>
      </c>
      <c r="CW31" s="693">
        <f t="shared" si="57"/>
        <v>0.44828990228013027</v>
      </c>
      <c r="CX31" s="694">
        <f>'B5_NHA data 2018'!B31</f>
        <v>302500</v>
      </c>
      <c r="CY31" s="699">
        <f>'B5_NHA data 2018'!C31</f>
        <v>114</v>
      </c>
      <c r="CZ31" s="694">
        <f>'B5_NHA data 2018'!D31</f>
        <v>299000</v>
      </c>
      <c r="DA31" s="699">
        <f>'B5_NHA data 2018'!E31</f>
        <v>105</v>
      </c>
      <c r="DB31" s="694">
        <f>'B5_NHA data 2018'!F31</f>
        <v>365000</v>
      </c>
      <c r="DC31" s="699">
        <f>'B5_NHA data 2018'!G31</f>
        <v>9</v>
      </c>
      <c r="DD31" s="700">
        <f t="shared" si="35"/>
        <v>0.12467746852762059</v>
      </c>
      <c r="DE31" s="701">
        <f t="shared" si="36"/>
        <v>0.18533201189296333</v>
      </c>
      <c r="DF31" s="693">
        <f t="shared" si="11"/>
        <v>2.6145628338487489E-2</v>
      </c>
      <c r="DG31" s="700">
        <f t="shared" si="12"/>
        <v>0.15019011406844107</v>
      </c>
      <c r="DH31" s="701">
        <f t="shared" si="13"/>
        <v>0.3</v>
      </c>
      <c r="DI31" s="693">
        <f t="shared" si="58"/>
        <v>0.30403715612718829</v>
      </c>
      <c r="DJ31" s="694">
        <f>'B5_NHA data 2019'!B31</f>
        <v>319000</v>
      </c>
      <c r="DK31" s="699">
        <f>'B5_NHA data 2019'!C31</f>
        <v>125</v>
      </c>
      <c r="DL31" s="694">
        <f>'B5_NHA data 2019'!D31</f>
        <v>319000</v>
      </c>
      <c r="DM31" s="699">
        <f>'B5_NHA data 2019'!E31</f>
        <v>118</v>
      </c>
      <c r="DN31" s="694">
        <f>'B5_NHA data 2019'!F31</f>
        <v>427800</v>
      </c>
      <c r="DO31" s="699">
        <f>'B5_NHA data 2019'!G31</f>
        <v>7</v>
      </c>
      <c r="DP31" s="700">
        <f t="shared" si="37"/>
        <v>5.4545454545454543E-2</v>
      </c>
      <c r="DQ31" s="701">
        <f t="shared" si="38"/>
        <v>6.6889632107023408E-2</v>
      </c>
      <c r="DR31" s="693">
        <f t="shared" si="60"/>
        <v>0.17205479452054795</v>
      </c>
      <c r="DS31" s="700">
        <f t="shared" si="39"/>
        <v>0.22723932705735708</v>
      </c>
      <c r="DT31" s="701">
        <f t="shared" si="40"/>
        <v>0.38997821350762529</v>
      </c>
      <c r="DU31" s="693">
        <f t="shared" si="52"/>
        <v>0.47010309278350515</v>
      </c>
      <c r="DV31" s="694">
        <f>'B5_NHA data 2020'!C31</f>
        <v>325000</v>
      </c>
      <c r="DW31" s="699">
        <f>'B5_NHA data 2020'!B31</f>
        <v>98</v>
      </c>
      <c r="DX31" s="694">
        <f>'B5_NHA data 2020'!E31</f>
        <v>324933</v>
      </c>
      <c r="DY31" s="699">
        <f>'B5_NHA data 2020'!D31</f>
        <v>95</v>
      </c>
      <c r="DZ31" s="694">
        <f>'B5_NHA data 2020'!G31</f>
        <v>539933</v>
      </c>
      <c r="EA31" s="699">
        <f>'B5_NHA data 2020'!F31</f>
        <v>3</v>
      </c>
      <c r="EB31" s="700">
        <f t="shared" si="41"/>
        <v>1.8808777429467086E-2</v>
      </c>
      <c r="EC31" s="701">
        <f t="shared" si="42"/>
        <v>1.8598746081504702E-2</v>
      </c>
      <c r="ED31" s="693">
        <f t="shared" si="53"/>
        <v>0.26211547452080414</v>
      </c>
      <c r="EE31" s="700">
        <f t="shared" si="43"/>
        <v>0.32653061224489793</v>
      </c>
      <c r="EF31" s="701">
        <f t="shared" si="44"/>
        <v>0.35107276507276508</v>
      </c>
      <c r="EG31" s="693">
        <f t="shared" si="45"/>
        <v>0.8786812804453723</v>
      </c>
      <c r="EH31" s="694">
        <f>'B5_NHA data 2021'!C31</f>
        <v>401000</v>
      </c>
      <c r="EI31" s="699">
        <f>'B5_NHA data 2021'!B31</f>
        <v>125</v>
      </c>
      <c r="EJ31" s="694">
        <f>'B5_NHA data 2021'!E31</f>
        <v>380000</v>
      </c>
      <c r="EK31" s="699">
        <f>'B5_NHA data 2021'!D31</f>
        <v>105</v>
      </c>
      <c r="EL31" s="694">
        <f>'B5_NHA data 2021'!G31</f>
        <v>524000</v>
      </c>
      <c r="EM31" s="699">
        <f>'B5_NHA data 2021'!F31</f>
        <v>20</v>
      </c>
      <c r="EN31" s="694">
        <f>'B5_NHA data 2022'!C31</f>
        <v>489166</v>
      </c>
      <c r="EO31" s="699">
        <f>'B5_NHA data 2022'!B31</f>
        <v>136</v>
      </c>
      <c r="EP31" s="694">
        <f>'B5_NHA data 2022'!E31</f>
        <v>488400</v>
      </c>
      <c r="EQ31" s="699">
        <f>'B5_NHA data 2022'!D31</f>
        <v>129</v>
      </c>
      <c r="ER31" s="694">
        <f>'B5_NHA data 2022'!G31</f>
        <v>625400</v>
      </c>
      <c r="ES31" s="699">
        <f>'B5_NHA data 2022'!F31</f>
        <v>7</v>
      </c>
      <c r="ET31" s="694">
        <v>506733</v>
      </c>
      <c r="EU31" s="699">
        <v>173</v>
      </c>
      <c r="EV31" s="694">
        <v>475000</v>
      </c>
      <c r="EW31" s="699">
        <v>115</v>
      </c>
      <c r="EX31" s="694">
        <v>563000</v>
      </c>
      <c r="EY31" s="699">
        <v>58</v>
      </c>
      <c r="EZ31" s="694">
        <v>552467</v>
      </c>
      <c r="FA31" s="699">
        <v>102</v>
      </c>
      <c r="FB31" s="694">
        <v>497467</v>
      </c>
      <c r="FC31" s="699">
        <v>64</v>
      </c>
      <c r="FD31" s="694">
        <v>574433</v>
      </c>
      <c r="FE31" s="699">
        <v>38</v>
      </c>
      <c r="FF31" s="694">
        <v>604544</v>
      </c>
      <c r="FG31" s="699">
        <v>129</v>
      </c>
      <c r="FH31" s="694">
        <v>529000</v>
      </c>
      <c r="FI31" s="699">
        <v>72</v>
      </c>
      <c r="FJ31" s="694">
        <v>622057</v>
      </c>
      <c r="FK31" s="699">
        <v>57</v>
      </c>
      <c r="FL31" s="700">
        <f t="shared" si="46"/>
        <v>9.426264374161715E-2</v>
      </c>
      <c r="FM31" s="701">
        <f t="shared" si="47"/>
        <v>6.3387119145591572E-2</v>
      </c>
      <c r="FN31" s="693">
        <f t="shared" si="48"/>
        <v>8.2906100450357137E-2</v>
      </c>
      <c r="FO31" s="804">
        <f t="shared" ref="FO31:FO55" si="61">(EZ31-DJ31)/DJ31</f>
        <v>0.73187147335423197</v>
      </c>
      <c r="FP31" s="805">
        <f t="shared" ref="FP31:FP55" si="62">(FB31-DL31)/DL31</f>
        <v>0.55945768025078368</v>
      </c>
      <c r="FQ31" s="806">
        <f t="shared" ref="FQ31:FQ55" si="63">(FD31-DN31)/DN31</f>
        <v>0.3427606358111267</v>
      </c>
    </row>
    <row r="32" spans="1:173" s="692" customFormat="1">
      <c r="A32" s="688" t="s">
        <v>28</v>
      </c>
      <c r="B32" s="689">
        <f>'B5_NHA data 2008'!B31</f>
        <v>260000</v>
      </c>
      <c r="C32" s="695">
        <f>'B5_NHA data 2008'!C31</f>
        <v>24</v>
      </c>
      <c r="D32" s="689">
        <f>'B5_NHA data 2008'!D31</f>
        <v>265000</v>
      </c>
      <c r="E32" s="703">
        <f>'B5_NHA data 2008'!E31</f>
        <v>22</v>
      </c>
      <c r="F32" s="689">
        <f>'B5_NHA data 2008'!F31</f>
        <v>237900</v>
      </c>
      <c r="G32" s="695">
        <f>'B5_NHA data 2008'!G31</f>
        <v>2</v>
      </c>
      <c r="H32" s="693">
        <f>(B32-'B5_NHA data 2007'!B31)/'B5_NHA data 2007'!B31</f>
        <v>-0.16398713826366559</v>
      </c>
      <c r="I32" s="693">
        <f>(D32-'B5_NHA data 2007'!D31)/'B5_NHA data 2007'!D31</f>
        <v>-0.14790996784565916</v>
      </c>
      <c r="J32" s="693">
        <f>(F32-'B5_NHA data 2007'!F31)/'B5_NHA data 2007'!F31</f>
        <v>-0.21485148514851485</v>
      </c>
      <c r="L32" s="689">
        <f>'B5_NHA data 2009'!B31</f>
        <v>245000</v>
      </c>
      <c r="M32" s="695">
        <f>'B5_NHA data 2009'!C31</f>
        <v>45</v>
      </c>
      <c r="N32" s="689">
        <f>'B5_NHA data 2009'!D31</f>
        <v>230000</v>
      </c>
      <c r="O32" s="703">
        <f>'B5_NHA data 2009'!E31</f>
        <v>42</v>
      </c>
      <c r="P32" s="689">
        <f>'B5_NHA data 2009'!F31</f>
        <v>261000</v>
      </c>
      <c r="Q32" s="695">
        <f>'B5_NHA data 2009'!G31</f>
        <v>3</v>
      </c>
      <c r="R32" s="693">
        <f t="shared" si="16"/>
        <v>-5.7692307692307696E-2</v>
      </c>
      <c r="S32" s="693">
        <f t="shared" si="17"/>
        <v>-0.13207547169811321</v>
      </c>
      <c r="T32" s="693">
        <f t="shared" si="18"/>
        <v>9.7099621689785628E-2</v>
      </c>
      <c r="V32" s="689">
        <f>'B5_NHA data 2010'!B31</f>
        <v>230000</v>
      </c>
      <c r="W32" s="695">
        <f>'B5_NHA data 2010'!C31</f>
        <v>45</v>
      </c>
      <c r="X32" s="689">
        <f>'B5_NHA data 2010'!D31</f>
        <v>225000</v>
      </c>
      <c r="Y32" s="703">
        <f>'B5_NHA data 2010'!E31</f>
        <v>37</v>
      </c>
      <c r="Z32" s="689">
        <f>'B5_NHA data 2010'!F31</f>
        <v>259933</v>
      </c>
      <c r="AA32" s="695">
        <f>'B5_NHA data 2010'!G31</f>
        <v>8</v>
      </c>
      <c r="AB32" s="693">
        <f t="shared" si="19"/>
        <v>-6.1224489795918366E-2</v>
      </c>
      <c r="AC32" s="693">
        <f t="shared" si="20"/>
        <v>-2.1739130434782608E-2</v>
      </c>
      <c r="AD32" s="693">
        <f t="shared" si="21"/>
        <v>-4.0881226053639851E-3</v>
      </c>
      <c r="AF32" s="689">
        <f>'B5_NHA data 2011'!B31</f>
        <v>204000</v>
      </c>
      <c r="AG32" s="695">
        <f>'B5_NHA data 2011'!C31</f>
        <v>53</v>
      </c>
      <c r="AH32" s="689">
        <f>'B5_NHA data 2011'!D31</f>
        <v>187520</v>
      </c>
      <c r="AI32" s="703">
        <f>'B5_NHA data 2011'!E31</f>
        <v>41</v>
      </c>
      <c r="AJ32" s="689">
        <f>'B5_NHA data 2011'!F31</f>
        <v>204000</v>
      </c>
      <c r="AK32" s="695">
        <f>'B5_NHA data 2011'!G31</f>
        <v>12</v>
      </c>
      <c r="AL32" s="693">
        <f t="shared" si="22"/>
        <v>-0.11304347826086956</v>
      </c>
      <c r="AM32" s="693">
        <f t="shared" si="23"/>
        <v>-0.16657777777777777</v>
      </c>
      <c r="AN32" s="693">
        <f t="shared" si="24"/>
        <v>-0.2151823739194331</v>
      </c>
      <c r="AP32" s="694">
        <f>'B5_NHA data 2012'!B31</f>
        <v>193000</v>
      </c>
      <c r="AQ32" s="695">
        <f>'B5_NHA data 2012'!C31</f>
        <v>48</v>
      </c>
      <c r="AR32" s="694">
        <f>'B5_NHA data 2012'!D31</f>
        <v>193000</v>
      </c>
      <c r="AS32" s="695">
        <f>'B5_NHA data 2012'!E31</f>
        <v>39</v>
      </c>
      <c r="AT32" s="694">
        <f>'B5_NHA data 2012'!F31</f>
        <v>195895</v>
      </c>
      <c r="AU32" s="695">
        <f>'B5_NHA data 2012'!G31</f>
        <v>9</v>
      </c>
      <c r="AV32" s="694">
        <f>'B5_NHA data 2013'!B31</f>
        <v>230000</v>
      </c>
      <c r="AW32" s="695">
        <f>'B5_NHA data 2013'!C31</f>
        <v>88</v>
      </c>
      <c r="AX32" s="694">
        <f>'B5_NHA data 2013'!D31</f>
        <v>230000</v>
      </c>
      <c r="AY32" s="695">
        <f>'B5_NHA data 2013'!E31</f>
        <v>65</v>
      </c>
      <c r="AZ32" s="694">
        <f>'B5_NHA data 2013'!F31</f>
        <v>245000</v>
      </c>
      <c r="BA32" s="695">
        <f>'B5_NHA data 2013'!G31</f>
        <v>23</v>
      </c>
      <c r="BB32" s="696">
        <f t="shared" si="25"/>
        <v>0.19170984455958548</v>
      </c>
      <c r="BC32" s="697">
        <f t="shared" si="26"/>
        <v>0.19170984455958548</v>
      </c>
      <c r="BD32" s="698">
        <f t="shared" si="27"/>
        <v>0.25067000178667143</v>
      </c>
      <c r="BE32" s="694">
        <f>'B5_NHA data 2014'!B31</f>
        <v>234266</v>
      </c>
      <c r="BF32" s="699">
        <f>'B5_NHA data 2014'!C31</f>
        <v>44</v>
      </c>
      <c r="BG32" s="694">
        <f>'B5_NHA data 2014'!D31</f>
        <v>250533</v>
      </c>
      <c r="BH32" s="699">
        <f>'B5_NHA data 2014'!E31</f>
        <v>31</v>
      </c>
      <c r="BI32" s="694">
        <f>'B5_NHA data 2014'!F31</f>
        <v>220400</v>
      </c>
      <c r="BJ32" s="699">
        <f>'B5_NHA data 2014'!G31</f>
        <v>13</v>
      </c>
      <c r="BK32" s="700">
        <f t="shared" si="0"/>
        <v>1.8547826086956522E-2</v>
      </c>
      <c r="BL32" s="701">
        <f t="shared" si="1"/>
        <v>8.9273913043478259E-2</v>
      </c>
      <c r="BM32" s="693">
        <f t="shared" si="56"/>
        <v>-0.10040816326530612</v>
      </c>
      <c r="BN32" s="694">
        <f>'B5_NHA data 2015'!B31</f>
        <v>234000</v>
      </c>
      <c r="BO32" s="699">
        <f>'B5_NHA data 2015'!C31</f>
        <v>77</v>
      </c>
      <c r="BP32" s="694">
        <f>'B5_NHA data 2015'!D31</f>
        <v>233500</v>
      </c>
      <c r="BQ32" s="699">
        <f>'B5_NHA data 2015'!E31</f>
        <v>72</v>
      </c>
      <c r="BR32" s="694">
        <f>'B5_NHA data 2015'!F31</f>
        <v>235100</v>
      </c>
      <c r="BS32" s="699">
        <f>'B5_NHA data 2015'!G31</f>
        <v>5</v>
      </c>
      <c r="BT32" s="700">
        <f t="shared" si="2"/>
        <v>-1.1354613985811001E-3</v>
      </c>
      <c r="BU32" s="701">
        <f t="shared" si="3"/>
        <v>-6.7987051605976054E-2</v>
      </c>
      <c r="BV32" s="693">
        <f t="shared" si="28"/>
        <v>6.6696914700544466E-2</v>
      </c>
      <c r="BW32" s="700">
        <f t="shared" si="4"/>
        <v>1.7391304347826087E-2</v>
      </c>
      <c r="BX32" s="701">
        <f t="shared" si="5"/>
        <v>3.7777777777777778E-2</v>
      </c>
      <c r="BY32" s="693">
        <f t="shared" si="59"/>
        <v>-9.5536157394405477E-2</v>
      </c>
      <c r="BZ32" s="694">
        <f>'B5_NHA data 2016'!B32</f>
        <v>256733</v>
      </c>
      <c r="CA32" s="699">
        <f>'B5_NHA data 2016'!C32</f>
        <v>92</v>
      </c>
      <c r="CB32" s="694">
        <f>'B5_NHA data 2016'!D32</f>
        <v>250000</v>
      </c>
      <c r="CC32" s="699">
        <f>'B5_NHA data 2016'!E32</f>
        <v>83</v>
      </c>
      <c r="CD32" s="694">
        <f>'B5_NHA data 2016'!F32</f>
        <v>347933</v>
      </c>
      <c r="CE32" s="699">
        <f>'B5_NHA data 2016'!G32</f>
        <v>9</v>
      </c>
      <c r="CF32" s="700">
        <f t="shared" si="29"/>
        <v>9.7149572649572649E-2</v>
      </c>
      <c r="CG32" s="701">
        <f t="shared" si="30"/>
        <v>7.0663811563169171E-2</v>
      </c>
      <c r="CH32" s="693">
        <f t="shared" si="31"/>
        <v>0.47993619736282433</v>
      </c>
      <c r="CI32" s="700">
        <f t="shared" si="6"/>
        <v>0.25849509803921566</v>
      </c>
      <c r="CJ32" s="701">
        <f t="shared" si="7"/>
        <v>0.33319112627986347</v>
      </c>
      <c r="CK32" s="693">
        <f t="shared" si="54"/>
        <v>0.7055539215686274</v>
      </c>
      <c r="CL32" s="694">
        <f>'B5_NHA data 2017'!B32</f>
        <v>265000</v>
      </c>
      <c r="CM32" s="699">
        <f>'B5_NHA data 2017'!C32</f>
        <v>75</v>
      </c>
      <c r="CN32" s="694">
        <f>'B5_NHA data 2017'!D32</f>
        <v>261500</v>
      </c>
      <c r="CO32" s="699">
        <f>'B5_NHA data 2017'!E32</f>
        <v>68</v>
      </c>
      <c r="CP32" s="694">
        <f>'B5_NHA data 2017'!F32</f>
        <v>283000</v>
      </c>
      <c r="CQ32" s="699">
        <f>'B5_NHA data 2017'!G32</f>
        <v>7</v>
      </c>
      <c r="CR32" s="700">
        <f t="shared" si="32"/>
        <v>3.2200768892195392E-2</v>
      </c>
      <c r="CS32" s="701">
        <f t="shared" si="33"/>
        <v>4.5999999999999999E-2</v>
      </c>
      <c r="CT32" s="693">
        <f t="shared" si="34"/>
        <v>-0.1866250111372017</v>
      </c>
      <c r="CU32" s="700">
        <f t="shared" si="9"/>
        <v>0.37305699481865284</v>
      </c>
      <c r="CV32" s="701">
        <f t="shared" si="10"/>
        <v>0.3549222797927461</v>
      </c>
      <c r="CW32" s="693">
        <f t="shared" si="57"/>
        <v>0.44465147145154293</v>
      </c>
      <c r="CX32" s="694">
        <f>'B5_NHA data 2018'!B32</f>
        <v>279000</v>
      </c>
      <c r="CY32" s="699">
        <f>'B5_NHA data 2018'!C32</f>
        <v>81</v>
      </c>
      <c r="CZ32" s="694">
        <f>'B5_NHA data 2018'!D32</f>
        <v>271466</v>
      </c>
      <c r="DA32" s="699">
        <f>'B5_NHA data 2018'!E32</f>
        <v>74</v>
      </c>
      <c r="DB32" s="694">
        <f>'B5_NHA data 2018'!F32</f>
        <v>311000</v>
      </c>
      <c r="DC32" s="699">
        <f>'B5_NHA data 2018'!G32</f>
        <v>7</v>
      </c>
      <c r="DD32" s="700">
        <f t="shared" si="35"/>
        <v>5.2830188679245285E-2</v>
      </c>
      <c r="DE32" s="701">
        <f t="shared" si="36"/>
        <v>3.8110898661567881E-2</v>
      </c>
      <c r="DF32" s="693">
        <f t="shared" si="11"/>
        <v>9.8939929328621903E-2</v>
      </c>
      <c r="DG32" s="700">
        <f t="shared" si="12"/>
        <v>0.21304347826086956</v>
      </c>
      <c r="DH32" s="701">
        <f t="shared" si="13"/>
        <v>0.18028695652173912</v>
      </c>
      <c r="DI32" s="693">
        <f t="shared" si="58"/>
        <v>0.26938775510204083</v>
      </c>
      <c r="DJ32" s="694">
        <f>'B5_NHA data 2019'!B32</f>
        <v>315000</v>
      </c>
      <c r="DK32" s="699">
        <f>'B5_NHA data 2019'!C32</f>
        <v>67</v>
      </c>
      <c r="DL32" s="694">
        <f>'B5_NHA data 2019'!D32</f>
        <v>315000</v>
      </c>
      <c r="DM32" s="699">
        <f>'B5_NHA data 2019'!E32</f>
        <v>67</v>
      </c>
      <c r="DN32" s="694" t="s">
        <v>117</v>
      </c>
      <c r="DO32" s="699" t="s">
        <v>117</v>
      </c>
      <c r="DP32" s="700">
        <f t="shared" si="37"/>
        <v>0.12903225806451613</v>
      </c>
      <c r="DQ32" s="701">
        <f t="shared" si="38"/>
        <v>0.16036630738287669</v>
      </c>
      <c r="DR32" s="693" t="s">
        <v>117</v>
      </c>
      <c r="DS32" s="700">
        <f t="shared" si="39"/>
        <v>0.34462534042498699</v>
      </c>
      <c r="DT32" s="701">
        <f t="shared" si="40"/>
        <v>0.25731939504975393</v>
      </c>
      <c r="DU32" s="693" t="s">
        <v>117</v>
      </c>
      <c r="DV32" s="694">
        <f>'B5_NHA data 2020'!C32</f>
        <v>346266</v>
      </c>
      <c r="DW32" s="699">
        <f>'B5_NHA data 2020'!B32</f>
        <v>62</v>
      </c>
      <c r="DX32" s="694">
        <f>'B5_NHA data 2020'!E32</f>
        <v>342533</v>
      </c>
      <c r="DY32" s="699">
        <f>'B5_NHA data 2020'!D32</f>
        <v>61</v>
      </c>
      <c r="DZ32" s="694">
        <f>'B5_NHA data 2020'!G32</f>
        <v>497000</v>
      </c>
      <c r="EA32" s="699">
        <f>'B5_NHA data 2020'!F32</f>
        <v>1</v>
      </c>
      <c r="EB32" s="700">
        <f t="shared" si="41"/>
        <v>9.9257142857142863E-2</v>
      </c>
      <c r="EC32" s="701">
        <f t="shared" si="42"/>
        <v>8.740634920634921E-2</v>
      </c>
      <c r="ED32" s="693" t="s">
        <v>117</v>
      </c>
      <c r="EE32" s="700">
        <f t="shared" si="43"/>
        <v>0.47976923076923078</v>
      </c>
      <c r="EF32" s="701">
        <f t="shared" si="44"/>
        <v>0.46695074946466808</v>
      </c>
      <c r="EG32" s="693">
        <f t="shared" si="45"/>
        <v>1.113994045087197</v>
      </c>
      <c r="EH32" s="694">
        <f>'B5_NHA data 2021'!C32</f>
        <v>389466</v>
      </c>
      <c r="EI32" s="699">
        <f>'B5_NHA data 2021'!B32</f>
        <v>86</v>
      </c>
      <c r="EJ32" s="694">
        <f>'B5_NHA data 2021'!E32</f>
        <v>389933</v>
      </c>
      <c r="EK32" s="699">
        <f>'B5_NHA data 2021'!D32</f>
        <v>79</v>
      </c>
      <c r="EL32" s="694">
        <f>'B5_NHA data 2021'!G32</f>
        <v>374933</v>
      </c>
      <c r="EM32" s="699">
        <f>'B5_NHA data 2021'!F32</f>
        <v>7</v>
      </c>
      <c r="EN32" s="694">
        <f>'B5_NHA data 2022'!C32</f>
        <v>415000</v>
      </c>
      <c r="EO32" s="699">
        <f>'B5_NHA data 2022'!B32</f>
        <v>71</v>
      </c>
      <c r="EP32" s="694">
        <f>'B5_NHA data 2022'!E32</f>
        <v>415000</v>
      </c>
      <c r="EQ32" s="699">
        <f>'B5_NHA data 2022'!D32</f>
        <v>69</v>
      </c>
      <c r="ER32" s="694">
        <f>'B5_NHA data 2022'!G32</f>
        <v>642466</v>
      </c>
      <c r="ES32" s="699">
        <f>'B5_NHA data 2022'!F32</f>
        <v>2</v>
      </c>
      <c r="ET32" s="694">
        <v>485000</v>
      </c>
      <c r="EU32" s="699">
        <v>69</v>
      </c>
      <c r="EV32" s="694">
        <v>470000</v>
      </c>
      <c r="EW32" s="699">
        <v>48</v>
      </c>
      <c r="EX32" s="694">
        <v>682000</v>
      </c>
      <c r="EY32" s="699">
        <v>21</v>
      </c>
      <c r="EZ32" s="694">
        <v>500000</v>
      </c>
      <c r="FA32" s="699">
        <v>43</v>
      </c>
      <c r="FB32" s="694">
        <v>500000</v>
      </c>
      <c r="FC32" s="699">
        <v>39</v>
      </c>
      <c r="FD32" s="694">
        <v>501567</v>
      </c>
      <c r="FE32" s="699">
        <v>4</v>
      </c>
      <c r="FF32" s="694">
        <v>590000</v>
      </c>
      <c r="FG32" s="699">
        <v>47</v>
      </c>
      <c r="FH32" s="694">
        <v>589450</v>
      </c>
      <c r="FI32" s="699">
        <v>42</v>
      </c>
      <c r="FJ32" s="694">
        <v>650000</v>
      </c>
      <c r="FK32" s="699">
        <v>5</v>
      </c>
      <c r="FL32" s="700">
        <f t="shared" si="46"/>
        <v>0.18</v>
      </c>
      <c r="FM32" s="701">
        <f t="shared" si="47"/>
        <v>0.1789</v>
      </c>
      <c r="FN32" s="693">
        <f t="shared" si="48"/>
        <v>0.29593852865120712</v>
      </c>
      <c r="FO32" s="804">
        <f t="shared" si="61"/>
        <v>0.58730158730158732</v>
      </c>
      <c r="FP32" s="805">
        <f t="shared" si="62"/>
        <v>0.58730158730158732</v>
      </c>
      <c r="FQ32" s="806" t="s">
        <v>117</v>
      </c>
    </row>
    <row r="33" spans="1:173" s="692" customFormat="1">
      <c r="A33" s="688" t="s">
        <v>30</v>
      </c>
      <c r="B33" s="689">
        <f>'B5_NHA data 2008'!B32</f>
        <v>249900</v>
      </c>
      <c r="C33" s="695">
        <f>'B5_NHA data 2008'!C32</f>
        <v>79</v>
      </c>
      <c r="D33" s="689">
        <f>'B5_NHA data 2008'!D32</f>
        <v>260000</v>
      </c>
      <c r="E33" s="703">
        <f>'B5_NHA data 2008'!E32</f>
        <v>52</v>
      </c>
      <c r="F33" s="689">
        <f>'B5_NHA data 2008'!F32</f>
        <v>231498</v>
      </c>
      <c r="G33" s="695">
        <f>'B5_NHA data 2008'!G32</f>
        <v>27</v>
      </c>
      <c r="H33" s="693">
        <f>(B33-'B5_NHA data 2007'!B32)/'B5_NHA data 2007'!B32</f>
        <v>-6.9738007847107958E-2</v>
      </c>
      <c r="I33" s="693">
        <f>(D33-'B5_NHA data 2007'!D32)/'B5_NHA data 2007'!D32</f>
        <v>-0.16371823737536184</v>
      </c>
      <c r="J33" s="693">
        <f>(F33-'B5_NHA data 2007'!F32)/'B5_NHA data 2007'!F32</f>
        <v>-9.3586530931871567E-2</v>
      </c>
      <c r="L33" s="689">
        <f>'B5_NHA data 2009'!B32</f>
        <v>260000</v>
      </c>
      <c r="M33" s="695">
        <f>'B5_NHA data 2009'!C32</f>
        <v>79</v>
      </c>
      <c r="N33" s="689">
        <f>'B5_NHA data 2009'!D32</f>
        <v>275000</v>
      </c>
      <c r="O33" s="703">
        <f>'B5_NHA data 2009'!E32</f>
        <v>58</v>
      </c>
      <c r="P33" s="689">
        <f>'B5_NHA data 2009'!F32</f>
        <v>255450</v>
      </c>
      <c r="Q33" s="695">
        <f>'B5_NHA data 2009'!G32</f>
        <v>21</v>
      </c>
      <c r="R33" s="693">
        <f t="shared" si="16"/>
        <v>4.0416166466586634E-2</v>
      </c>
      <c r="S33" s="693">
        <f t="shared" si="17"/>
        <v>5.7692307692307696E-2</v>
      </c>
      <c r="T33" s="693">
        <f t="shared" si="18"/>
        <v>0.10346525671928052</v>
      </c>
      <c r="V33" s="689">
        <f>'B5_NHA data 2010'!B32</f>
        <v>260000</v>
      </c>
      <c r="W33" s="695">
        <f>'B5_NHA data 2010'!C32</f>
        <v>67</v>
      </c>
      <c r="X33" s="689">
        <f>'B5_NHA data 2010'!D32</f>
        <v>257500</v>
      </c>
      <c r="Y33" s="703">
        <f>'B5_NHA data 2010'!E32</f>
        <v>57</v>
      </c>
      <c r="Z33" s="689">
        <f>'B5_NHA data 2010'!F32</f>
        <v>289559</v>
      </c>
      <c r="AA33" s="695">
        <f>'B5_NHA data 2010'!G32</f>
        <v>10</v>
      </c>
      <c r="AB33" s="693">
        <f t="shared" si="19"/>
        <v>0</v>
      </c>
      <c r="AC33" s="693">
        <f t="shared" si="20"/>
        <v>-6.363636363636363E-2</v>
      </c>
      <c r="AD33" s="693">
        <f t="shared" si="21"/>
        <v>0.13352515169309062</v>
      </c>
      <c r="AF33" s="689">
        <f>'B5_NHA data 2011'!B32</f>
        <v>250000</v>
      </c>
      <c r="AG33" s="695">
        <f>'B5_NHA data 2011'!C32</f>
        <v>62</v>
      </c>
      <c r="AH33" s="689">
        <f>'B5_NHA data 2011'!D32</f>
        <v>250000</v>
      </c>
      <c r="AI33" s="703">
        <f>'B5_NHA data 2011'!E32</f>
        <v>59</v>
      </c>
      <c r="AJ33" s="689">
        <f>'B5_NHA data 2011'!F32</f>
        <v>287000</v>
      </c>
      <c r="AK33" s="695">
        <f>'B5_NHA data 2011'!G32</f>
        <v>3</v>
      </c>
      <c r="AL33" s="693">
        <f t="shared" si="22"/>
        <v>-3.8461538461538464E-2</v>
      </c>
      <c r="AM33" s="693">
        <f t="shared" si="23"/>
        <v>-2.9126213592233011E-2</v>
      </c>
      <c r="AN33" s="693">
        <f t="shared" si="24"/>
        <v>-8.8375771431728947E-3</v>
      </c>
      <c r="AP33" s="694">
        <f>'B5_NHA data 2012'!B32</f>
        <v>249933</v>
      </c>
      <c r="AQ33" s="695">
        <f>'B5_NHA data 2012'!C32</f>
        <v>70</v>
      </c>
      <c r="AR33" s="694">
        <f>'B5_NHA data 2012'!D32</f>
        <v>249900</v>
      </c>
      <c r="AS33" s="695">
        <f>'B5_NHA data 2012'!E32</f>
        <v>63</v>
      </c>
      <c r="AT33" s="694">
        <f>'B5_NHA data 2012'!F32</f>
        <v>270000</v>
      </c>
      <c r="AU33" s="695">
        <f>'B5_NHA data 2012'!G32</f>
        <v>7</v>
      </c>
      <c r="AV33" s="694">
        <f>'B5_NHA data 2013'!B32</f>
        <v>259300</v>
      </c>
      <c r="AW33" s="695">
        <f>'B5_NHA data 2013'!C32</f>
        <v>93</v>
      </c>
      <c r="AX33" s="694">
        <f>'B5_NHA data 2013'!D32</f>
        <v>255000</v>
      </c>
      <c r="AY33" s="695">
        <f>'B5_NHA data 2013'!E32</f>
        <v>88</v>
      </c>
      <c r="AZ33" s="694">
        <f>'B5_NHA data 2013'!F32</f>
        <v>288000</v>
      </c>
      <c r="BA33" s="695">
        <f>'B5_NHA data 2013'!G32</f>
        <v>5</v>
      </c>
      <c r="BB33" s="696">
        <f t="shared" si="25"/>
        <v>3.7478044115823041E-2</v>
      </c>
      <c r="BC33" s="697">
        <f t="shared" si="26"/>
        <v>2.0408163265306121E-2</v>
      </c>
      <c r="BD33" s="698">
        <f t="shared" si="27"/>
        <v>6.6666666666666666E-2</v>
      </c>
      <c r="BE33" s="694">
        <f>'B5_NHA data 2014'!B32</f>
        <v>299933</v>
      </c>
      <c r="BF33" s="699">
        <f>'B5_NHA data 2014'!C32</f>
        <v>73</v>
      </c>
      <c r="BG33" s="694">
        <f>'B5_NHA data 2014'!D32</f>
        <v>229933</v>
      </c>
      <c r="BH33" s="699">
        <f>'B5_NHA data 2014'!E32</f>
        <v>71</v>
      </c>
      <c r="BI33" s="694">
        <f>'B5_NHA data 2014'!F32</f>
        <v>300966</v>
      </c>
      <c r="BJ33" s="699">
        <f>'B5_NHA data 2014'!G32</f>
        <v>2</v>
      </c>
      <c r="BK33" s="700">
        <f t="shared" si="0"/>
        <v>0.15670266101041264</v>
      </c>
      <c r="BL33" s="701">
        <f t="shared" si="1"/>
        <v>-9.8301960784313719E-2</v>
      </c>
      <c r="BM33" s="693">
        <f t="shared" si="56"/>
        <v>4.5020833333333336E-2</v>
      </c>
      <c r="BN33" s="694">
        <f>'B5_NHA data 2015'!B32</f>
        <v>307000</v>
      </c>
      <c r="BO33" s="699">
        <f>'B5_NHA data 2015'!C32</f>
        <v>152</v>
      </c>
      <c r="BP33" s="694">
        <f>'B5_NHA data 2015'!D32</f>
        <v>307000</v>
      </c>
      <c r="BQ33" s="699">
        <f>'B5_NHA data 2015'!E32</f>
        <v>151</v>
      </c>
      <c r="BR33" s="694">
        <f>'B5_NHA data 2015'!F32</f>
        <v>327400</v>
      </c>
      <c r="BS33" s="699">
        <f>'B5_NHA data 2015'!G32</f>
        <v>1</v>
      </c>
      <c r="BT33" s="700">
        <f t="shared" si="2"/>
        <v>2.3561928830772207E-2</v>
      </c>
      <c r="BU33" s="701">
        <f t="shared" si="3"/>
        <v>0.3351715499732531</v>
      </c>
      <c r="BV33" s="693">
        <f t="shared" si="28"/>
        <v>8.7830519061953841E-2</v>
      </c>
      <c r="BW33" s="700">
        <f t="shared" si="4"/>
        <v>0.18076923076923077</v>
      </c>
      <c r="BX33" s="701">
        <f t="shared" si="5"/>
        <v>0.19223300970873786</v>
      </c>
      <c r="BY33" s="693">
        <f t="shared" si="59"/>
        <v>0.13068493813005294</v>
      </c>
      <c r="BZ33" s="694">
        <f>'B5_NHA data 2016'!B33</f>
        <v>300000</v>
      </c>
      <c r="CA33" s="699">
        <f>'B5_NHA data 2016'!C33</f>
        <v>155</v>
      </c>
      <c r="CB33" s="694">
        <f>'B5_NHA data 2016'!D33</f>
        <v>300000</v>
      </c>
      <c r="CC33" s="699">
        <f>'B5_NHA data 2016'!E33</f>
        <v>153</v>
      </c>
      <c r="CD33" s="694">
        <f>'B5_NHA data 2016'!F33</f>
        <v>419966</v>
      </c>
      <c r="CE33" s="699">
        <f>'B5_NHA data 2016'!G33</f>
        <v>2</v>
      </c>
      <c r="CF33" s="700">
        <f t="shared" si="29"/>
        <v>-2.2801302931596091E-2</v>
      </c>
      <c r="CG33" s="701">
        <f t="shared" si="30"/>
        <v>-2.2801302931596091E-2</v>
      </c>
      <c r="CH33" s="693">
        <f t="shared" si="31"/>
        <v>0.28273060476481371</v>
      </c>
      <c r="CI33" s="700">
        <f t="shared" si="6"/>
        <v>0.2</v>
      </c>
      <c r="CJ33" s="701">
        <f t="shared" si="7"/>
        <v>0.2</v>
      </c>
      <c r="CK33" s="693">
        <f t="shared" si="54"/>
        <v>0.46329616724738676</v>
      </c>
      <c r="CL33" s="694">
        <f>'B5_NHA data 2017'!B33</f>
        <v>307000</v>
      </c>
      <c r="CM33" s="699">
        <f>'B5_NHA data 2017'!C33</f>
        <v>156</v>
      </c>
      <c r="CN33" s="694">
        <f>'B5_NHA data 2017'!D33</f>
        <v>306000</v>
      </c>
      <c r="CO33" s="699">
        <f>'B5_NHA data 2017'!E33</f>
        <v>154</v>
      </c>
      <c r="CP33" s="694">
        <f>'B5_NHA data 2017'!F33</f>
        <v>347500</v>
      </c>
      <c r="CQ33" s="699">
        <f>'B5_NHA data 2017'!G33</f>
        <v>2</v>
      </c>
      <c r="CR33" s="700">
        <f t="shared" si="32"/>
        <v>2.3333333333333334E-2</v>
      </c>
      <c r="CS33" s="701">
        <f t="shared" si="33"/>
        <v>0.02</v>
      </c>
      <c r="CT33" s="693">
        <f t="shared" si="34"/>
        <v>-0.17255206373849311</v>
      </c>
      <c r="CU33" s="700">
        <f t="shared" si="9"/>
        <v>0.22832919222351591</v>
      </c>
      <c r="CV33" s="701">
        <f t="shared" si="10"/>
        <v>0.22448979591836735</v>
      </c>
      <c r="CW33" s="693">
        <f t="shared" si="57"/>
        <v>0.28703703703703703</v>
      </c>
      <c r="CX33" s="694">
        <f>'B5_NHA data 2018'!B33</f>
        <v>365533</v>
      </c>
      <c r="CY33" s="699">
        <f>'B5_NHA data 2018'!C33</f>
        <v>163</v>
      </c>
      <c r="CZ33" s="694">
        <f>'B5_NHA data 2018'!D33</f>
        <v>365266</v>
      </c>
      <c r="DA33" s="699">
        <f>'B5_NHA data 2018'!E33</f>
        <v>162</v>
      </c>
      <c r="DB33" s="694">
        <f>'B5_NHA data 2018'!F33</f>
        <v>382000</v>
      </c>
      <c r="DC33" s="699">
        <f>'B5_NHA data 2018'!G33</f>
        <v>1</v>
      </c>
      <c r="DD33" s="700">
        <f t="shared" si="35"/>
        <v>0.19066123778501629</v>
      </c>
      <c r="DE33" s="701">
        <f t="shared" si="36"/>
        <v>0.1936797385620915</v>
      </c>
      <c r="DF33" s="693">
        <f t="shared" si="11"/>
        <v>9.9280575539568344E-2</v>
      </c>
      <c r="DG33" s="700">
        <f t="shared" si="12"/>
        <v>0.40969147705360587</v>
      </c>
      <c r="DH33" s="701">
        <f t="shared" si="13"/>
        <v>0.43241568627450983</v>
      </c>
      <c r="DI33" s="693">
        <f t="shared" si="58"/>
        <v>0.3263888888888889</v>
      </c>
      <c r="DJ33" s="694">
        <f>'B5_NHA data 2019'!B33</f>
        <v>364933</v>
      </c>
      <c r="DK33" s="699">
        <f>'B5_NHA data 2019'!C33</f>
        <v>154</v>
      </c>
      <c r="DL33" s="694">
        <f>'B5_NHA data 2019'!D33</f>
        <v>364933</v>
      </c>
      <c r="DM33" s="699">
        <f>'B5_NHA data 2019'!E33</f>
        <v>154</v>
      </c>
      <c r="DN33" s="694" t="s">
        <v>117</v>
      </c>
      <c r="DO33" s="699" t="s">
        <v>117</v>
      </c>
      <c r="DP33" s="700">
        <f t="shared" si="37"/>
        <v>-1.641438666276369E-3</v>
      </c>
      <c r="DQ33" s="701">
        <f t="shared" si="38"/>
        <v>-9.1166437609851449E-4</v>
      </c>
      <c r="DR33" s="693" t="s">
        <v>117</v>
      </c>
      <c r="DS33" s="700">
        <f t="shared" si="39"/>
        <v>0.21671506636482149</v>
      </c>
      <c r="DT33" s="701">
        <f t="shared" si="40"/>
        <v>0.58712755454849896</v>
      </c>
      <c r="DU33" s="693" t="s">
        <v>117</v>
      </c>
      <c r="DV33" s="694">
        <f>'B5_NHA data 2020'!C33</f>
        <v>432500</v>
      </c>
      <c r="DW33" s="699">
        <f>'B5_NHA data 2020'!B33</f>
        <v>126</v>
      </c>
      <c r="DX33" s="694">
        <f>'B5_NHA data 2020'!E33</f>
        <v>430000</v>
      </c>
      <c r="DY33" s="699">
        <f>'B5_NHA data 2020'!D33</f>
        <v>123</v>
      </c>
      <c r="DZ33" s="694">
        <f>'B5_NHA data 2020'!G33</f>
        <v>575000</v>
      </c>
      <c r="EA33" s="699">
        <f>'B5_NHA data 2020'!F33</f>
        <v>3</v>
      </c>
      <c r="EB33" s="700">
        <f t="shared" si="41"/>
        <v>0.18514905475799667</v>
      </c>
      <c r="EC33" s="701">
        <f t="shared" si="42"/>
        <v>0.1782984821871412</v>
      </c>
      <c r="ED33" s="693" t="s">
        <v>117</v>
      </c>
      <c r="EE33" s="700">
        <f t="shared" si="43"/>
        <v>0.40879478827361565</v>
      </c>
      <c r="EF33" s="701">
        <f t="shared" si="44"/>
        <v>0.40065146579804561</v>
      </c>
      <c r="EG33" s="693">
        <f t="shared" si="45"/>
        <v>0.75626145387904709</v>
      </c>
      <c r="EH33" s="694">
        <f>'B5_NHA data 2021'!C33</f>
        <v>480000</v>
      </c>
      <c r="EI33" s="699">
        <f>'B5_NHA data 2021'!B33</f>
        <v>141</v>
      </c>
      <c r="EJ33" s="694">
        <f>'B5_NHA data 2021'!E33</f>
        <v>480000</v>
      </c>
      <c r="EK33" s="699">
        <f>'B5_NHA data 2021'!D33</f>
        <v>141</v>
      </c>
      <c r="EL33" s="694" t="s">
        <v>117</v>
      </c>
      <c r="EM33" s="699">
        <f>'B5_NHA data 2021'!F33</f>
        <v>0</v>
      </c>
      <c r="EN33" s="694">
        <f>'B5_NHA data 2022'!C33</f>
        <v>497900</v>
      </c>
      <c r="EO33" s="699">
        <f>'B5_NHA data 2022'!B33</f>
        <v>170</v>
      </c>
      <c r="EP33" s="694">
        <f>'B5_NHA data 2022'!E33</f>
        <v>495800</v>
      </c>
      <c r="EQ33" s="699">
        <f>'B5_NHA data 2022'!D33</f>
        <v>169</v>
      </c>
      <c r="ER33" s="694">
        <f>'B5_NHA data 2022'!G33</f>
        <v>550000</v>
      </c>
      <c r="ES33" s="699">
        <f>'B5_NHA data 2022'!F33</f>
        <v>1</v>
      </c>
      <c r="ET33" s="694">
        <v>515000</v>
      </c>
      <c r="EU33" s="699">
        <v>171</v>
      </c>
      <c r="EV33" s="694">
        <v>515000</v>
      </c>
      <c r="EW33" s="699">
        <v>166</v>
      </c>
      <c r="EX33" s="694">
        <v>900000</v>
      </c>
      <c r="EY33" s="699">
        <v>5</v>
      </c>
      <c r="EZ33" s="694">
        <v>603000</v>
      </c>
      <c r="FA33" s="699">
        <v>76</v>
      </c>
      <c r="FB33" s="694">
        <v>606000</v>
      </c>
      <c r="FC33" s="699">
        <v>67</v>
      </c>
      <c r="FD33" s="694">
        <v>599933</v>
      </c>
      <c r="FE33" s="699">
        <v>9</v>
      </c>
      <c r="FF33" s="694">
        <v>610000</v>
      </c>
      <c r="FG33" s="699">
        <v>90</v>
      </c>
      <c r="FH33" s="694">
        <v>610000</v>
      </c>
      <c r="FI33" s="699">
        <v>89</v>
      </c>
      <c r="FJ33" s="694">
        <v>899900</v>
      </c>
      <c r="FK33" s="699">
        <v>1</v>
      </c>
      <c r="FL33" s="700">
        <f t="shared" si="46"/>
        <v>1.1608623548922056E-2</v>
      </c>
      <c r="FM33" s="701">
        <f t="shared" si="47"/>
        <v>6.6006600660066007E-3</v>
      </c>
      <c r="FN33" s="693">
        <f t="shared" si="48"/>
        <v>0.50000083342639923</v>
      </c>
      <c r="FO33" s="804">
        <f t="shared" si="61"/>
        <v>0.6523581040903399</v>
      </c>
      <c r="FP33" s="805">
        <f t="shared" si="62"/>
        <v>0.66057879117536644</v>
      </c>
      <c r="FQ33" s="806" t="s">
        <v>117</v>
      </c>
    </row>
    <row r="34" spans="1:173" s="692" customFormat="1">
      <c r="A34" s="688" t="s">
        <v>36</v>
      </c>
      <c r="B34" s="689">
        <f>'B5_NHA data 2008'!B33</f>
        <v>250000</v>
      </c>
      <c r="C34" s="695">
        <f>'B5_NHA data 2008'!C33</f>
        <v>41</v>
      </c>
      <c r="D34" s="689">
        <f>'B5_NHA data 2008'!D33</f>
        <v>250000</v>
      </c>
      <c r="E34" s="703">
        <f>'B5_NHA data 2008'!E33</f>
        <v>39</v>
      </c>
      <c r="F34" s="689">
        <f>'B5_NHA data 2008'!F33</f>
        <v>230000</v>
      </c>
      <c r="G34" s="695">
        <f>'B5_NHA data 2008'!G33</f>
        <v>2</v>
      </c>
      <c r="H34" s="693">
        <f>(B34-'B5_NHA data 2007'!B33)/'B5_NHA data 2007'!B33</f>
        <v>-0.18032786885245902</v>
      </c>
      <c r="I34" s="693">
        <f>(D34-'B5_NHA data 2007'!D33)/'B5_NHA data 2007'!D33</f>
        <v>-0.18566775244299674</v>
      </c>
      <c r="J34" s="693">
        <f>(F34-'B5_NHA data 2007'!F33)/'B5_NHA data 2007'!F33</f>
        <v>-0.18842625264643614</v>
      </c>
      <c r="L34" s="689">
        <f>'B5_NHA data 2009'!B33</f>
        <v>240000</v>
      </c>
      <c r="M34" s="695">
        <f>'B5_NHA data 2009'!C33</f>
        <v>57</v>
      </c>
      <c r="N34" s="689">
        <f>'B5_NHA data 2009'!D33</f>
        <v>230000</v>
      </c>
      <c r="O34" s="703">
        <f>'B5_NHA data 2009'!E33</f>
        <v>50</v>
      </c>
      <c r="P34" s="689">
        <f>'B5_NHA data 2009'!F33</f>
        <v>379500</v>
      </c>
      <c r="Q34" s="695">
        <f>'B5_NHA data 2009'!G33</f>
        <v>7</v>
      </c>
      <c r="R34" s="693">
        <f t="shared" si="16"/>
        <v>-0.04</v>
      </c>
      <c r="S34" s="693">
        <f t="shared" si="17"/>
        <v>-0.08</v>
      </c>
      <c r="T34" s="693">
        <f t="shared" si="18"/>
        <v>0.65</v>
      </c>
      <c r="V34" s="689">
        <f>'B5_NHA data 2010'!B33</f>
        <v>230000</v>
      </c>
      <c r="W34" s="695">
        <f>'B5_NHA data 2010'!C33</f>
        <v>43</v>
      </c>
      <c r="X34" s="689">
        <f>'B5_NHA data 2010'!D33</f>
        <v>220000</v>
      </c>
      <c r="Y34" s="703">
        <f>'B5_NHA data 2010'!E33</f>
        <v>39</v>
      </c>
      <c r="Z34" s="689">
        <f>'B5_NHA data 2010'!F33</f>
        <v>289900</v>
      </c>
      <c r="AA34" s="695">
        <f>'B5_NHA data 2010'!G33</f>
        <v>4</v>
      </c>
      <c r="AB34" s="693">
        <f t="shared" si="19"/>
        <v>-4.1666666666666664E-2</v>
      </c>
      <c r="AC34" s="693">
        <f t="shared" si="20"/>
        <v>-4.3478260869565216E-2</v>
      </c>
      <c r="AD34" s="693">
        <f t="shared" si="21"/>
        <v>-0.23610013175230565</v>
      </c>
      <c r="AF34" s="689">
        <f>'B5_NHA data 2011'!B33</f>
        <v>195000</v>
      </c>
      <c r="AG34" s="695">
        <f>'B5_NHA data 2011'!C33</f>
        <v>54</v>
      </c>
      <c r="AH34" s="689">
        <f>'B5_NHA data 2011'!D33</f>
        <v>183500</v>
      </c>
      <c r="AI34" s="703">
        <f>'B5_NHA data 2011'!E33</f>
        <v>48</v>
      </c>
      <c r="AJ34" s="689">
        <f>'B5_NHA data 2011'!F33</f>
        <v>230000</v>
      </c>
      <c r="AK34" s="695">
        <f>'B5_NHA data 2011'!G33</f>
        <v>6</v>
      </c>
      <c r="AL34" s="693">
        <f t="shared" si="22"/>
        <v>-0.15217391304347827</v>
      </c>
      <c r="AM34" s="693">
        <f t="shared" si="23"/>
        <v>-0.16590909090909092</v>
      </c>
      <c r="AN34" s="693">
        <f t="shared" si="24"/>
        <v>-0.20662297343911692</v>
      </c>
      <c r="AP34" s="694">
        <f>'B5_NHA data 2012'!B33</f>
        <v>216200</v>
      </c>
      <c r="AQ34" s="695">
        <f>'B5_NHA data 2012'!C33</f>
        <v>67</v>
      </c>
      <c r="AR34" s="694">
        <f>'B5_NHA data 2012'!D33</f>
        <v>202000</v>
      </c>
      <c r="AS34" s="695">
        <f>'B5_NHA data 2012'!E33</f>
        <v>58</v>
      </c>
      <c r="AT34" s="694">
        <f>'B5_NHA data 2012'!F33</f>
        <v>259900</v>
      </c>
      <c r="AU34" s="695">
        <f>'B5_NHA data 2012'!G33</f>
        <v>9</v>
      </c>
      <c r="AV34" s="694">
        <f>'B5_NHA data 2013'!B33</f>
        <v>230000</v>
      </c>
      <c r="AW34" s="695">
        <f>'B5_NHA data 2013'!C33</f>
        <v>59</v>
      </c>
      <c r="AX34" s="694">
        <f>'B5_NHA data 2013'!D33</f>
        <v>212500</v>
      </c>
      <c r="AY34" s="695">
        <f>'B5_NHA data 2013'!E33</f>
        <v>52</v>
      </c>
      <c r="AZ34" s="694">
        <f>'B5_NHA data 2013'!F33</f>
        <v>299719</v>
      </c>
      <c r="BA34" s="695">
        <f>'B5_NHA data 2013'!G33</f>
        <v>7</v>
      </c>
      <c r="BB34" s="696">
        <f t="shared" si="25"/>
        <v>6.3829787234042548E-2</v>
      </c>
      <c r="BC34" s="697">
        <f t="shared" si="26"/>
        <v>5.1980198019801978E-2</v>
      </c>
      <c r="BD34" s="698">
        <f t="shared" si="27"/>
        <v>0.15320892651019624</v>
      </c>
      <c r="BE34" s="694">
        <f>'B5_NHA data 2014'!B33</f>
        <v>235533</v>
      </c>
      <c r="BF34" s="699">
        <f>'B5_NHA data 2014'!C33</f>
        <v>47</v>
      </c>
      <c r="BG34" s="694">
        <f>'B5_NHA data 2014'!D33</f>
        <v>235533</v>
      </c>
      <c r="BH34" s="699">
        <f>'B5_NHA data 2014'!E33</f>
        <v>44</v>
      </c>
      <c r="BI34" s="694">
        <f>'B5_NHA data 2014'!F33</f>
        <v>269900</v>
      </c>
      <c r="BJ34" s="699">
        <f>'B5_NHA data 2014'!G33</f>
        <v>3</v>
      </c>
      <c r="BK34" s="700">
        <f t="shared" si="0"/>
        <v>2.4056521739130435E-2</v>
      </c>
      <c r="BL34" s="701">
        <f t="shared" si="1"/>
        <v>0.10839058823529411</v>
      </c>
      <c r="BM34" s="693">
        <f t="shared" si="56"/>
        <v>-9.9489855497983115E-2</v>
      </c>
      <c r="BN34" s="694">
        <f>'B5_NHA data 2015'!B33</f>
        <v>241000</v>
      </c>
      <c r="BO34" s="699">
        <f>'B5_NHA data 2015'!C33</f>
        <v>86</v>
      </c>
      <c r="BP34" s="694">
        <f>'B5_NHA data 2015'!D33</f>
        <v>239966</v>
      </c>
      <c r="BQ34" s="699">
        <f>'B5_NHA data 2015'!E33</f>
        <v>84</v>
      </c>
      <c r="BR34" s="694">
        <f>'B5_NHA data 2015'!F33</f>
        <v>303766</v>
      </c>
      <c r="BS34" s="699">
        <f>'B5_NHA data 2015'!G33</f>
        <v>2</v>
      </c>
      <c r="BT34" s="700">
        <f t="shared" si="2"/>
        <v>2.3211184844586532E-2</v>
      </c>
      <c r="BU34" s="701">
        <f t="shared" si="3"/>
        <v>1.8821141835751252E-2</v>
      </c>
      <c r="BV34" s="693">
        <f t="shared" si="28"/>
        <v>0.12547610226009634</v>
      </c>
      <c r="BW34" s="700">
        <f t="shared" si="4"/>
        <v>4.7826086956521741E-2</v>
      </c>
      <c r="BX34" s="701">
        <f t="shared" si="5"/>
        <v>9.0754545454545449E-2</v>
      </c>
      <c r="BY34" s="693">
        <f t="shared" si="59"/>
        <v>4.7830286305622631E-2</v>
      </c>
      <c r="BZ34" s="694">
        <f>'B5_NHA data 2016'!B34</f>
        <v>264500</v>
      </c>
      <c r="CA34" s="699">
        <f>'B5_NHA data 2016'!C34</f>
        <v>130</v>
      </c>
      <c r="CB34" s="694">
        <f>'B5_NHA data 2016'!D34</f>
        <v>260000</v>
      </c>
      <c r="CC34" s="699">
        <f>'B5_NHA data 2016'!E34</f>
        <v>121</v>
      </c>
      <c r="CD34" s="694">
        <f>'B5_NHA data 2016'!F34</f>
        <v>339933</v>
      </c>
      <c r="CE34" s="699">
        <f>'B5_NHA data 2016'!G34</f>
        <v>9</v>
      </c>
      <c r="CF34" s="700">
        <f t="shared" si="29"/>
        <v>9.7510373443983403E-2</v>
      </c>
      <c r="CG34" s="701">
        <f>(CB34-BP34)/BP34</f>
        <v>8.3486827300534236E-2</v>
      </c>
      <c r="CH34" s="693">
        <f t="shared" si="31"/>
        <v>0.11906204117643186</v>
      </c>
      <c r="CI34" s="700">
        <f t="shared" si="6"/>
        <v>0.35641025641025642</v>
      </c>
      <c r="CJ34" s="701">
        <f t="shared" si="7"/>
        <v>0.41689373297002724</v>
      </c>
      <c r="CK34" s="693">
        <f t="shared" si="54"/>
        <v>0.47796956521739131</v>
      </c>
      <c r="CL34" s="694">
        <f>'B5_NHA data 2017'!B34</f>
        <v>286000</v>
      </c>
      <c r="CM34" s="699">
        <f>'B5_NHA data 2017'!C34</f>
        <v>129</v>
      </c>
      <c r="CN34" s="694">
        <f>'B5_NHA data 2017'!D34</f>
        <v>284500</v>
      </c>
      <c r="CO34" s="699">
        <f>'B5_NHA data 2017'!E34</f>
        <v>126</v>
      </c>
      <c r="CP34" s="694">
        <f>'B5_NHA data 2017'!F34</f>
        <v>380000</v>
      </c>
      <c r="CQ34" s="699">
        <f>'B5_NHA data 2017'!G34</f>
        <v>3</v>
      </c>
      <c r="CR34" s="700">
        <f t="shared" si="32"/>
        <v>8.1285444234404536E-2</v>
      </c>
      <c r="CS34" s="701">
        <f t="shared" si="33"/>
        <v>9.4230769230769229E-2</v>
      </c>
      <c r="CT34" s="693">
        <f t="shared" si="34"/>
        <v>0.11786734444728814</v>
      </c>
      <c r="CU34" s="700">
        <f t="shared" si="9"/>
        <v>0.32284921369102682</v>
      </c>
      <c r="CV34" s="701">
        <f t="shared" si="10"/>
        <v>0.40841584158415839</v>
      </c>
      <c r="CW34" s="693">
        <f t="shared" si="57"/>
        <v>0.46210080800307812</v>
      </c>
      <c r="CX34" s="694">
        <f>'B5_NHA data 2018'!B34</f>
        <v>305533</v>
      </c>
      <c r="CY34" s="699">
        <f>'B5_NHA data 2018'!C34</f>
        <v>83</v>
      </c>
      <c r="CZ34" s="694">
        <f>'B5_NHA data 2018'!D34</f>
        <v>300000</v>
      </c>
      <c r="DA34" s="699">
        <f>'B5_NHA data 2018'!E34</f>
        <v>75</v>
      </c>
      <c r="DB34" s="694">
        <f>'B5_NHA data 2018'!F34</f>
        <v>351966</v>
      </c>
      <c r="DC34" s="699">
        <f>'B5_NHA data 2018'!G34</f>
        <v>8</v>
      </c>
      <c r="DD34" s="700">
        <f t="shared" si="35"/>
        <v>6.8297202797202791E-2</v>
      </c>
      <c r="DE34" s="701">
        <f t="shared" si="36"/>
        <v>5.4481546572934976E-2</v>
      </c>
      <c r="DF34" s="693">
        <f t="shared" si="11"/>
        <v>-7.3773684210526311E-2</v>
      </c>
      <c r="DG34" s="700">
        <f t="shared" si="12"/>
        <v>0.32840434782608696</v>
      </c>
      <c r="DH34" s="701">
        <f t="shared" si="13"/>
        <v>0.41176470588235292</v>
      </c>
      <c r="DI34" s="693">
        <f t="shared" si="58"/>
        <v>0.1743199463497476</v>
      </c>
      <c r="DJ34" s="694">
        <f>'B5_NHA data 2019'!B34</f>
        <v>326000</v>
      </c>
      <c r="DK34" s="699">
        <f>'B5_NHA data 2019'!C34</f>
        <v>111</v>
      </c>
      <c r="DL34" s="694">
        <f>'B5_NHA data 2019'!D34</f>
        <v>326000</v>
      </c>
      <c r="DM34" s="699">
        <f>'B5_NHA data 2019'!E34</f>
        <v>111</v>
      </c>
      <c r="DN34" s="694" t="s">
        <v>117</v>
      </c>
      <c r="DO34" s="699" t="s">
        <v>117</v>
      </c>
      <c r="DP34" s="700">
        <f t="shared" si="37"/>
        <v>6.6987854012496198E-2</v>
      </c>
      <c r="DQ34" s="701">
        <f t="shared" si="38"/>
        <v>8.666666666666667E-2</v>
      </c>
      <c r="DR34" s="693" t="s">
        <v>117</v>
      </c>
      <c r="DS34" s="700">
        <f t="shared" si="39"/>
        <v>0.38409479775657762</v>
      </c>
      <c r="DT34" s="701">
        <f t="shared" si="40"/>
        <v>0.38409479775657762</v>
      </c>
      <c r="DU34" s="693" t="s">
        <v>117</v>
      </c>
      <c r="DV34" s="694">
        <f>'B5_NHA data 2020'!C34</f>
        <v>380000</v>
      </c>
      <c r="DW34" s="699">
        <f>'B5_NHA data 2020'!B34</f>
        <v>83</v>
      </c>
      <c r="DX34" s="694">
        <f>'B5_NHA data 2020'!E34</f>
        <v>377500</v>
      </c>
      <c r="DY34" s="699">
        <f>'B5_NHA data 2020'!D34</f>
        <v>82</v>
      </c>
      <c r="DZ34" s="694">
        <f>'B5_NHA data 2020'!G34</f>
        <v>425000</v>
      </c>
      <c r="EA34" s="699">
        <f>'B5_NHA data 2020'!F34</f>
        <v>1</v>
      </c>
      <c r="EB34" s="700">
        <f t="shared" si="41"/>
        <v>0.16564417177914109</v>
      </c>
      <c r="EC34" s="701">
        <f t="shared" si="42"/>
        <v>0.15797546012269939</v>
      </c>
      <c r="ED34" s="693" t="s">
        <v>117</v>
      </c>
      <c r="EE34" s="700">
        <f t="shared" si="43"/>
        <v>0.57676348547717837</v>
      </c>
      <c r="EF34" s="701">
        <f t="shared" si="44"/>
        <v>0.57313952809981417</v>
      </c>
      <c r="EG34" s="693">
        <f t="shared" si="45"/>
        <v>0.39910325711238254</v>
      </c>
      <c r="EH34" s="694">
        <f>'B5_NHA data 2021'!C34</f>
        <v>413833</v>
      </c>
      <c r="EI34" s="699">
        <f>'B5_NHA data 2021'!B34</f>
        <v>102</v>
      </c>
      <c r="EJ34" s="694">
        <f>'B5_NHA data 2021'!E34</f>
        <v>413833</v>
      </c>
      <c r="EK34" s="699">
        <f>'B5_NHA data 2021'!D34</f>
        <v>102</v>
      </c>
      <c r="EL34" s="694" t="s">
        <v>117</v>
      </c>
      <c r="EM34" s="699">
        <f>'B5_NHA data 2021'!F34</f>
        <v>0</v>
      </c>
      <c r="EN34" s="694">
        <f>'B5_NHA data 2022'!C34</f>
        <v>587000</v>
      </c>
      <c r="EO34" s="699">
        <f>'B5_NHA data 2022'!B34</f>
        <v>25</v>
      </c>
      <c r="EP34" s="694">
        <f>'B5_NHA data 2022'!E34</f>
        <v>587000</v>
      </c>
      <c r="EQ34" s="699">
        <f>'B5_NHA data 2022'!D34</f>
        <v>25</v>
      </c>
      <c r="ER34" s="694" t="s">
        <v>117</v>
      </c>
      <c r="ES34" s="699">
        <f>'B5_NHA data 2022'!F34</f>
        <v>0</v>
      </c>
      <c r="ET34" s="694">
        <v>475000</v>
      </c>
      <c r="EU34" s="699">
        <v>144</v>
      </c>
      <c r="EV34" s="694">
        <v>475000</v>
      </c>
      <c r="EW34" s="699">
        <v>137</v>
      </c>
      <c r="EX34" s="694">
        <v>305000</v>
      </c>
      <c r="EY34" s="699">
        <v>7</v>
      </c>
      <c r="EZ34" s="694">
        <v>533767</v>
      </c>
      <c r="FA34" s="699">
        <v>80</v>
      </c>
      <c r="FB34" s="694">
        <v>531267</v>
      </c>
      <c r="FC34" s="699">
        <v>74</v>
      </c>
      <c r="FD34" s="694">
        <v>638767</v>
      </c>
      <c r="FE34" s="699">
        <v>6</v>
      </c>
      <c r="FF34" s="694">
        <v>595000</v>
      </c>
      <c r="FG34" s="699">
        <v>69</v>
      </c>
      <c r="FH34" s="694">
        <v>590000</v>
      </c>
      <c r="FI34" s="699">
        <v>68</v>
      </c>
      <c r="FJ34" s="694">
        <v>735000</v>
      </c>
      <c r="FK34" s="699">
        <v>1</v>
      </c>
      <c r="FL34" s="700">
        <f t="shared" si="46"/>
        <v>0.11471859444289362</v>
      </c>
      <c r="FM34" s="701">
        <f t="shared" si="47"/>
        <v>0.1105526976077942</v>
      </c>
      <c r="FN34" s="693">
        <f t="shared" si="48"/>
        <v>0.15065430743917579</v>
      </c>
      <c r="FO34" s="804">
        <f t="shared" si="61"/>
        <v>0.63732208588957051</v>
      </c>
      <c r="FP34" s="805">
        <f t="shared" si="62"/>
        <v>0.62965337423312884</v>
      </c>
      <c r="FQ34" s="806" t="s">
        <v>117</v>
      </c>
    </row>
    <row r="35" spans="1:173" s="692" customFormat="1">
      <c r="A35" s="688" t="s">
        <v>45</v>
      </c>
      <c r="B35" s="689">
        <f>'B5_NHA data 2008'!B34</f>
        <v>269000</v>
      </c>
      <c r="C35" s="695">
        <f>'B5_NHA data 2008'!C34</f>
        <v>37</v>
      </c>
      <c r="D35" s="689">
        <f>'B5_NHA data 2008'!D34</f>
        <v>258333</v>
      </c>
      <c r="E35" s="703">
        <f>'B5_NHA data 2008'!E34</f>
        <v>29</v>
      </c>
      <c r="F35" s="689">
        <f>'B5_NHA data 2008'!F34</f>
        <v>330000</v>
      </c>
      <c r="G35" s="695">
        <f>'B5_NHA data 2008'!G34</f>
        <v>8</v>
      </c>
      <c r="H35" s="693">
        <f>(B35-'B5_NHA data 2007'!B34)/'B5_NHA data 2007'!B34</f>
        <v>-0.10333333333333333</v>
      </c>
      <c r="I35" s="693">
        <f>(D35-'B5_NHA data 2007'!D34)/'B5_NHA data 2007'!D34</f>
        <v>-0.11225773195876289</v>
      </c>
      <c r="J35" s="693">
        <f>(F35-'B5_NHA data 2007'!F34)/'B5_NHA data 2007'!F34</f>
        <v>-0.1951219512195122</v>
      </c>
      <c r="L35" s="689">
        <f>'B5_NHA data 2009'!B34</f>
        <v>259000</v>
      </c>
      <c r="M35" s="695">
        <f>'B5_NHA data 2009'!C34</f>
        <v>49</v>
      </c>
      <c r="N35" s="689">
        <f>'B5_NHA data 2009'!D34</f>
        <v>224000</v>
      </c>
      <c r="O35" s="703">
        <f>'B5_NHA data 2009'!E34</f>
        <v>39</v>
      </c>
      <c r="P35" s="689">
        <f>'B5_NHA data 2009'!F34</f>
        <v>292900</v>
      </c>
      <c r="Q35" s="695">
        <f>'B5_NHA data 2009'!G34</f>
        <v>10</v>
      </c>
      <c r="R35" s="693">
        <f t="shared" si="16"/>
        <v>-3.717472118959108E-2</v>
      </c>
      <c r="S35" s="693">
        <f t="shared" si="17"/>
        <v>-0.13290210697046062</v>
      </c>
      <c r="T35" s="693">
        <f t="shared" si="18"/>
        <v>-0.11242424242424243</v>
      </c>
      <c r="V35" s="689">
        <f>'B5_NHA data 2010'!B34</f>
        <v>230000</v>
      </c>
      <c r="W35" s="695">
        <f>'B5_NHA data 2010'!C34</f>
        <v>33</v>
      </c>
      <c r="X35" s="689">
        <f>'B5_NHA data 2010'!D34</f>
        <v>220000</v>
      </c>
      <c r="Y35" s="703">
        <f>'B5_NHA data 2010'!E34</f>
        <v>29</v>
      </c>
      <c r="Z35" s="689">
        <f>'B5_NHA data 2010'!F34</f>
        <v>315000</v>
      </c>
      <c r="AA35" s="695">
        <f>'B5_NHA data 2010'!G34</f>
        <v>4</v>
      </c>
      <c r="AB35" s="693">
        <f t="shared" si="19"/>
        <v>-0.11196911196911197</v>
      </c>
      <c r="AC35" s="693">
        <f t="shared" si="20"/>
        <v>-1.7857142857142856E-2</v>
      </c>
      <c r="AD35" s="693">
        <f t="shared" si="21"/>
        <v>7.5452372823489239E-2</v>
      </c>
      <c r="AF35" s="689">
        <f>'B5_NHA data 2011'!B34</f>
        <v>231500</v>
      </c>
      <c r="AG35" s="695">
        <f>'B5_NHA data 2011'!C34</f>
        <v>43</v>
      </c>
      <c r="AH35" s="689">
        <f>'B5_NHA data 2011'!D34</f>
        <v>210000</v>
      </c>
      <c r="AI35" s="703">
        <f>'B5_NHA data 2011'!E34</f>
        <v>31</v>
      </c>
      <c r="AJ35" s="689">
        <f>'B5_NHA data 2011'!F34</f>
        <v>248350</v>
      </c>
      <c r="AK35" s="695">
        <f>'B5_NHA data 2011'!G34</f>
        <v>12</v>
      </c>
      <c r="AL35" s="693">
        <f t="shared" si="22"/>
        <v>6.5217391304347823E-3</v>
      </c>
      <c r="AM35" s="693">
        <f t="shared" si="23"/>
        <v>-4.5454545454545456E-2</v>
      </c>
      <c r="AN35" s="693">
        <f t="shared" si="24"/>
        <v>-0.21158730158730157</v>
      </c>
      <c r="AP35" s="694">
        <f>'B5_NHA data 2012'!B34</f>
        <v>247900</v>
      </c>
      <c r="AQ35" s="695">
        <f>'B5_NHA data 2012'!C34</f>
        <v>56</v>
      </c>
      <c r="AR35" s="694">
        <f>'B5_NHA data 2012'!D34</f>
        <v>245000</v>
      </c>
      <c r="AS35" s="695">
        <f>'B5_NHA data 2012'!E34</f>
        <v>42</v>
      </c>
      <c r="AT35" s="694">
        <f>'B5_NHA data 2012'!F34</f>
        <v>247933</v>
      </c>
      <c r="AU35" s="695">
        <f>'B5_NHA data 2012'!G34</f>
        <v>14</v>
      </c>
      <c r="AV35" s="694">
        <f>'B5_NHA data 2013'!B34</f>
        <v>253000</v>
      </c>
      <c r="AW35" s="695">
        <f>'B5_NHA data 2013'!C34</f>
        <v>64</v>
      </c>
      <c r="AX35" s="694">
        <f>'B5_NHA data 2013'!D34</f>
        <v>245000</v>
      </c>
      <c r="AY35" s="695">
        <f>'B5_NHA data 2013'!E34</f>
        <v>44</v>
      </c>
      <c r="AZ35" s="694">
        <f>'B5_NHA data 2013'!F34</f>
        <v>264710</v>
      </c>
      <c r="BA35" s="695">
        <f>'B5_NHA data 2013'!G34</f>
        <v>20</v>
      </c>
      <c r="BB35" s="696">
        <f t="shared" si="25"/>
        <v>2.0572811617587738E-2</v>
      </c>
      <c r="BC35" s="697">
        <f t="shared" si="26"/>
        <v>0</v>
      </c>
      <c r="BD35" s="698">
        <f t="shared" si="27"/>
        <v>6.7667474680659701E-2</v>
      </c>
      <c r="BE35" s="694">
        <f>'B5_NHA data 2014'!B34</f>
        <v>250000</v>
      </c>
      <c r="BF35" s="699">
        <f>'B5_NHA data 2014'!C34</f>
        <v>39</v>
      </c>
      <c r="BG35" s="694">
        <f>'B5_NHA data 2014'!D34</f>
        <v>247600</v>
      </c>
      <c r="BH35" s="699">
        <f>'B5_NHA data 2014'!E34</f>
        <v>31</v>
      </c>
      <c r="BI35" s="694">
        <f>'B5_NHA data 2014'!F34</f>
        <v>276234</v>
      </c>
      <c r="BJ35" s="699">
        <f>'B5_NHA data 2014'!G34</f>
        <v>8</v>
      </c>
      <c r="BK35" s="700">
        <f t="shared" si="0"/>
        <v>-1.1857707509881422E-2</v>
      </c>
      <c r="BL35" s="701">
        <f t="shared" si="1"/>
        <v>1.0612244897959184E-2</v>
      </c>
      <c r="BM35" s="693">
        <f t="shared" si="56"/>
        <v>4.3534433908805861E-2</v>
      </c>
      <c r="BN35" s="694">
        <f>'B5_NHA data 2015'!B34</f>
        <v>262866</v>
      </c>
      <c r="BO35" s="699">
        <f>'B5_NHA data 2015'!C34</f>
        <v>76</v>
      </c>
      <c r="BP35" s="694">
        <f>'B5_NHA data 2015'!D34</f>
        <v>260800</v>
      </c>
      <c r="BQ35" s="699">
        <f>'B5_NHA data 2015'!E34</f>
        <v>75</v>
      </c>
      <c r="BR35" s="694">
        <f>'B5_NHA data 2015'!F34</f>
        <v>297000</v>
      </c>
      <c r="BS35" s="699">
        <f>'B5_NHA data 2015'!G34</f>
        <v>1</v>
      </c>
      <c r="BT35" s="700">
        <f t="shared" si="2"/>
        <v>5.1464000000000003E-2</v>
      </c>
      <c r="BU35" s="701">
        <f t="shared" si="3"/>
        <v>5.3311793214862679E-2</v>
      </c>
      <c r="BV35" s="693">
        <f t="shared" si="28"/>
        <v>7.5175394773995957E-2</v>
      </c>
      <c r="BW35" s="700">
        <f t="shared" si="4"/>
        <v>0.14289565217391303</v>
      </c>
      <c r="BX35" s="701">
        <f t="shared" si="5"/>
        <v>0.18545454545454546</v>
      </c>
      <c r="BY35" s="693">
        <f t="shared" si="59"/>
        <v>-5.7142857142857141E-2</v>
      </c>
      <c r="BZ35" s="694">
        <f>'B5_NHA data 2016'!B35</f>
        <v>283266</v>
      </c>
      <c r="CA35" s="699">
        <f>'B5_NHA data 2016'!C35</f>
        <v>78</v>
      </c>
      <c r="CB35" s="694">
        <f>'B5_NHA data 2016'!D35</f>
        <v>282533</v>
      </c>
      <c r="CC35" s="699">
        <f>'B5_NHA data 2016'!E35</f>
        <v>71</v>
      </c>
      <c r="CD35" s="694">
        <f>'B5_NHA data 2016'!F35</f>
        <v>295333</v>
      </c>
      <c r="CE35" s="699">
        <f>'B5_NHA data 2016'!G35</f>
        <v>7</v>
      </c>
      <c r="CF35" s="700">
        <f t="shared" si="29"/>
        <v>7.7606080664673255E-2</v>
      </c>
      <c r="CG35" s="701">
        <f t="shared" si="30"/>
        <v>8.3332055214723921E-2</v>
      </c>
      <c r="CH35" s="693">
        <f t="shared" si="31"/>
        <v>-5.6127946127946127E-3</v>
      </c>
      <c r="CI35" s="700">
        <f t="shared" si="6"/>
        <v>0.22361123110151188</v>
      </c>
      <c r="CJ35" s="701">
        <f t="shared" si="7"/>
        <v>0.34539523809523809</v>
      </c>
      <c r="CK35" s="693">
        <f t="shared" si="54"/>
        <v>0.18918059190658346</v>
      </c>
      <c r="CL35" s="694">
        <f>'B5_NHA data 2017'!B35</f>
        <v>287533</v>
      </c>
      <c r="CM35" s="699">
        <f>'B5_NHA data 2017'!C35</f>
        <v>89</v>
      </c>
      <c r="CN35" s="694">
        <f>'B5_NHA data 2017'!D35</f>
        <v>283000</v>
      </c>
      <c r="CO35" s="699">
        <f>'B5_NHA data 2017'!E35</f>
        <v>84</v>
      </c>
      <c r="CP35" s="694">
        <f>'B5_NHA data 2017'!F35</f>
        <v>314933</v>
      </c>
      <c r="CQ35" s="699">
        <f>'B5_NHA data 2017'!G35</f>
        <v>5</v>
      </c>
      <c r="CR35" s="700">
        <f t="shared" si="32"/>
        <v>1.5063579815438492E-2</v>
      </c>
      <c r="CS35" s="701">
        <f t="shared" si="33"/>
        <v>1.6529042625109279E-3</v>
      </c>
      <c r="CT35" s="693">
        <f t="shared" si="34"/>
        <v>6.6365763392509478E-2</v>
      </c>
      <c r="CU35" s="700">
        <f t="shared" si="9"/>
        <v>0.1598749495764421</v>
      </c>
      <c r="CV35" s="701">
        <f t="shared" si="10"/>
        <v>0.15510204081632653</v>
      </c>
      <c r="CW35" s="693">
        <f t="shared" si="57"/>
        <v>0.27023429716899322</v>
      </c>
      <c r="CX35" s="694">
        <f>'B5_NHA data 2018'!B35</f>
        <v>341500</v>
      </c>
      <c r="CY35" s="699">
        <f>'B5_NHA data 2018'!C35</f>
        <v>84</v>
      </c>
      <c r="CZ35" s="694">
        <f>'B5_NHA data 2018'!D35</f>
        <v>341500</v>
      </c>
      <c r="DA35" s="699">
        <f>'B5_NHA data 2018'!E35</f>
        <v>77</v>
      </c>
      <c r="DB35" s="694">
        <f>'B5_NHA data 2018'!F35</f>
        <v>363000</v>
      </c>
      <c r="DC35" s="699">
        <f>'B5_NHA data 2018'!G35</f>
        <v>7</v>
      </c>
      <c r="DD35" s="700">
        <f t="shared" si="35"/>
        <v>0.18768976082745284</v>
      </c>
      <c r="DE35" s="701">
        <f t="shared" si="36"/>
        <v>0.20671378091872791</v>
      </c>
      <c r="DF35" s="693">
        <f t="shared" si="11"/>
        <v>0.15262611412586169</v>
      </c>
      <c r="DG35" s="700">
        <f t="shared" si="12"/>
        <v>0.34980237154150196</v>
      </c>
      <c r="DH35" s="701">
        <f t="shared" si="13"/>
        <v>0.39387755102040817</v>
      </c>
      <c r="DI35" s="693">
        <f t="shared" si="58"/>
        <v>0.37131200181330515</v>
      </c>
      <c r="DJ35" s="694">
        <f>'B5_NHA data 2019'!B35</f>
        <v>355000</v>
      </c>
      <c r="DK35" s="699">
        <f>'B5_NHA data 2019'!C35</f>
        <v>84</v>
      </c>
      <c r="DL35" s="694">
        <f>'B5_NHA data 2019'!D35</f>
        <v>355000</v>
      </c>
      <c r="DM35" s="699">
        <f>'B5_NHA data 2019'!E35</f>
        <v>83</v>
      </c>
      <c r="DN35" s="694">
        <f>'B5_NHA data 2019'!F35</f>
        <v>419933</v>
      </c>
      <c r="DO35" s="699">
        <f>'B5_NHA data 2019'!G35</f>
        <v>1</v>
      </c>
      <c r="DP35" s="700">
        <f t="shared" si="37"/>
        <v>3.9531478770131773E-2</v>
      </c>
      <c r="DQ35" s="701">
        <f t="shared" si="38"/>
        <v>3.9531478770131773E-2</v>
      </c>
      <c r="DR35" s="693">
        <f t="shared" si="60"/>
        <v>0.15684022038567494</v>
      </c>
      <c r="DS35" s="700">
        <f t="shared" si="39"/>
        <v>0.42</v>
      </c>
      <c r="DT35" s="701">
        <f t="shared" si="40"/>
        <v>0.43376413570274636</v>
      </c>
      <c r="DU35" s="693">
        <f t="shared" si="52"/>
        <v>0.52020750523107218</v>
      </c>
      <c r="DV35" s="694">
        <f>'B5_NHA data 2020'!C35</f>
        <v>374933</v>
      </c>
      <c r="DW35" s="699">
        <f>'B5_NHA data 2020'!B35</f>
        <v>59</v>
      </c>
      <c r="DX35" s="694">
        <f>'B5_NHA data 2020'!E35</f>
        <v>374933</v>
      </c>
      <c r="DY35" s="699">
        <f>'B5_NHA data 2020'!D35</f>
        <v>59</v>
      </c>
      <c r="DZ35" s="694" t="str">
        <f>'B5_NHA data 2020'!G35</f>
        <v>n/a</v>
      </c>
      <c r="EA35" s="699">
        <f>'B5_NHA data 2020'!F35</f>
        <v>0</v>
      </c>
      <c r="EB35" s="700">
        <f t="shared" si="41"/>
        <v>5.6149295774647889E-2</v>
      </c>
      <c r="EC35" s="701">
        <f t="shared" si="42"/>
        <v>5.6149295774647889E-2</v>
      </c>
      <c r="ED35" s="693" t="s">
        <v>117</v>
      </c>
      <c r="EE35" s="700">
        <f t="shared" si="43"/>
        <v>0.42632748244352636</v>
      </c>
      <c r="EF35" s="701">
        <f t="shared" si="44"/>
        <v>0.43762653374233129</v>
      </c>
      <c r="EG35" s="693" t="s">
        <v>117</v>
      </c>
      <c r="EH35" s="694">
        <f>'B5_NHA data 2021'!C35</f>
        <v>925000</v>
      </c>
      <c r="EI35" s="699">
        <f>'B5_NHA data 2021'!B35</f>
        <v>11</v>
      </c>
      <c r="EJ35" s="694">
        <f>'B5_NHA data 2021'!E35</f>
        <v>925000</v>
      </c>
      <c r="EK35" s="699">
        <f>'B5_NHA data 2021'!D35</f>
        <v>11</v>
      </c>
      <c r="EL35" s="694" t="s">
        <v>117</v>
      </c>
      <c r="EM35" s="699">
        <f>'B5_NHA data 2021'!F35</f>
        <v>0</v>
      </c>
      <c r="EN35" s="694">
        <f>'B5_NHA data 2022'!C35</f>
        <v>480000</v>
      </c>
      <c r="EO35" s="699">
        <f>'B5_NHA data 2022'!B35</f>
        <v>79</v>
      </c>
      <c r="EP35" s="694">
        <f>'B5_NHA data 2022'!E35</f>
        <v>480000</v>
      </c>
      <c r="EQ35" s="699">
        <f>'B5_NHA data 2022'!D35</f>
        <v>79</v>
      </c>
      <c r="ER35" s="694" t="s">
        <v>117</v>
      </c>
      <c r="ES35" s="699">
        <f>'B5_NHA data 2022'!F35</f>
        <v>0</v>
      </c>
      <c r="ET35" s="694">
        <v>519000</v>
      </c>
      <c r="EU35" s="699">
        <v>64</v>
      </c>
      <c r="EV35" s="694">
        <v>519000</v>
      </c>
      <c r="EW35" s="699">
        <v>64</v>
      </c>
      <c r="EX35" s="694" t="s">
        <v>117</v>
      </c>
      <c r="EY35" s="699">
        <f>'B5_NHA data 2023'!F35</f>
        <v>0</v>
      </c>
      <c r="EZ35" s="694">
        <v>514500</v>
      </c>
      <c r="FA35" s="699">
        <v>44</v>
      </c>
      <c r="FB35" s="694">
        <v>514500</v>
      </c>
      <c r="FC35" s="699">
        <v>44</v>
      </c>
      <c r="FD35" s="694" t="s">
        <v>117</v>
      </c>
      <c r="FE35" s="699" t="s">
        <v>117</v>
      </c>
      <c r="FF35" s="694">
        <v>610000</v>
      </c>
      <c r="FG35" s="699">
        <v>35</v>
      </c>
      <c r="FH35" s="694">
        <v>595000</v>
      </c>
      <c r="FI35" s="699">
        <v>34</v>
      </c>
      <c r="FJ35" s="694">
        <v>989000</v>
      </c>
      <c r="FK35" s="699">
        <v>1</v>
      </c>
      <c r="FL35" s="700">
        <f t="shared" si="46"/>
        <v>0.18561710398445092</v>
      </c>
      <c r="FM35" s="701">
        <f t="shared" si="47"/>
        <v>0.15646258503401361</v>
      </c>
      <c r="FN35" s="693" t="s">
        <v>117</v>
      </c>
      <c r="FO35" s="804">
        <f t="shared" si="61"/>
        <v>0.44929577464788734</v>
      </c>
      <c r="FP35" s="805">
        <f t="shared" si="62"/>
        <v>0.44929577464788734</v>
      </c>
      <c r="FQ35" s="806" t="s">
        <v>117</v>
      </c>
    </row>
    <row r="36" spans="1:173" s="692" customFormat="1">
      <c r="A36" s="688" t="s">
        <v>47</v>
      </c>
      <c r="B36" s="689">
        <f>'B5_NHA data 2008'!B35</f>
        <v>230000</v>
      </c>
      <c r="C36" s="695">
        <f>'B5_NHA data 2008'!C35</f>
        <v>24</v>
      </c>
      <c r="D36" s="689">
        <f>'B5_NHA data 2008'!D35</f>
        <v>199900</v>
      </c>
      <c r="E36" s="703">
        <f>'B5_NHA data 2008'!E35</f>
        <v>15</v>
      </c>
      <c r="F36" s="689">
        <f>'B5_NHA data 2008'!F35</f>
        <v>282000</v>
      </c>
      <c r="G36" s="695">
        <f>'B5_NHA data 2008'!G35</f>
        <v>9</v>
      </c>
      <c r="H36" s="693">
        <f>(B36-'B5_NHA data 2007'!B35)/'B5_NHA data 2007'!B35</f>
        <v>-0.18439716312056736</v>
      </c>
      <c r="I36" s="693">
        <f>(D36-'B5_NHA data 2007'!D35)/'B5_NHA data 2007'!D35</f>
        <v>-0.20039999999999999</v>
      </c>
      <c r="J36" s="693">
        <f>(F36-'B5_NHA data 2007'!F35)/'B5_NHA data 2007'!F35</f>
        <v>-4.4067796610169491E-2</v>
      </c>
      <c r="L36" s="689">
        <f>'B5_NHA data 2009'!B35</f>
        <v>217500</v>
      </c>
      <c r="M36" s="695">
        <f>'B5_NHA data 2009'!C35</f>
        <v>46</v>
      </c>
      <c r="N36" s="689">
        <f>'B5_NHA data 2009'!D35</f>
        <v>200000</v>
      </c>
      <c r="O36" s="703">
        <f>'B5_NHA data 2009'!E35</f>
        <v>30</v>
      </c>
      <c r="P36" s="689">
        <f>'B5_NHA data 2009'!F35</f>
        <v>233400</v>
      </c>
      <c r="Q36" s="695">
        <f>'B5_NHA data 2009'!G35</f>
        <v>16</v>
      </c>
      <c r="R36" s="693">
        <f t="shared" si="16"/>
        <v>-5.434782608695652E-2</v>
      </c>
      <c r="S36" s="693">
        <f t="shared" si="17"/>
        <v>5.0025012506253123E-4</v>
      </c>
      <c r="T36" s="693">
        <f t="shared" si="18"/>
        <v>-0.17234042553191489</v>
      </c>
      <c r="V36" s="689">
        <f>'B5_NHA data 2010'!B35</f>
        <v>210000</v>
      </c>
      <c r="W36" s="695">
        <f>'B5_NHA data 2010'!C35</f>
        <v>41</v>
      </c>
      <c r="X36" s="689">
        <f>'B5_NHA data 2010'!D35</f>
        <v>205000</v>
      </c>
      <c r="Y36" s="703">
        <f>'B5_NHA data 2010'!E35</f>
        <v>37</v>
      </c>
      <c r="Z36" s="689">
        <f>'B5_NHA data 2010'!F35</f>
        <v>216900</v>
      </c>
      <c r="AA36" s="695">
        <f>'B5_NHA data 2010'!G35</f>
        <v>4</v>
      </c>
      <c r="AB36" s="693">
        <f t="shared" si="19"/>
        <v>-3.4482758620689655E-2</v>
      </c>
      <c r="AC36" s="693">
        <f t="shared" si="20"/>
        <v>2.5000000000000001E-2</v>
      </c>
      <c r="AD36" s="693">
        <f t="shared" si="21"/>
        <v>-7.0694087403598976E-2</v>
      </c>
      <c r="AF36" s="689">
        <f>'B5_NHA data 2011'!B35</f>
        <v>190000</v>
      </c>
      <c r="AG36" s="695">
        <f>'B5_NHA data 2011'!C35</f>
        <v>38</v>
      </c>
      <c r="AH36" s="689">
        <f>'B5_NHA data 2011'!D35</f>
        <v>183000</v>
      </c>
      <c r="AI36" s="703">
        <f>'B5_NHA data 2011'!E35</f>
        <v>33</v>
      </c>
      <c r="AJ36" s="689">
        <f>'B5_NHA data 2011'!F35</f>
        <v>239000</v>
      </c>
      <c r="AK36" s="695">
        <f>'B5_NHA data 2011'!G35</f>
        <v>5</v>
      </c>
      <c r="AL36" s="693">
        <f t="shared" si="22"/>
        <v>-9.5238095238095233E-2</v>
      </c>
      <c r="AM36" s="693">
        <f t="shared" si="23"/>
        <v>-0.10731707317073171</v>
      </c>
      <c r="AN36" s="693">
        <f t="shared" si="24"/>
        <v>0.10189027201475334</v>
      </c>
      <c r="AP36" s="694">
        <f>'B5_NHA data 2012'!B35</f>
        <v>155000</v>
      </c>
      <c r="AQ36" s="695">
        <f>'B5_NHA data 2012'!C35</f>
        <v>31</v>
      </c>
      <c r="AR36" s="694">
        <f>'B5_NHA data 2012'!D35</f>
        <v>149000</v>
      </c>
      <c r="AS36" s="695">
        <f>'B5_NHA data 2012'!E35</f>
        <v>27</v>
      </c>
      <c r="AT36" s="694">
        <f>'B5_NHA data 2012'!F35</f>
        <v>186550</v>
      </c>
      <c r="AU36" s="695">
        <f>'B5_NHA data 2012'!G35</f>
        <v>4</v>
      </c>
      <c r="AV36" s="694">
        <f>'B5_NHA data 2013'!B35</f>
        <v>155000</v>
      </c>
      <c r="AW36" s="695">
        <f>'B5_NHA data 2013'!C35</f>
        <v>38</v>
      </c>
      <c r="AX36" s="694">
        <f>'B5_NHA data 2013'!D35</f>
        <v>155000</v>
      </c>
      <c r="AY36" s="695">
        <f>'B5_NHA data 2013'!E35</f>
        <v>35</v>
      </c>
      <c r="AZ36" s="694">
        <f>'B5_NHA data 2013'!F35</f>
        <v>199900</v>
      </c>
      <c r="BA36" s="695">
        <f>'B5_NHA data 2013'!G35</f>
        <v>3</v>
      </c>
      <c r="BB36" s="696">
        <f t="shared" si="25"/>
        <v>0</v>
      </c>
      <c r="BC36" s="697">
        <f t="shared" si="26"/>
        <v>4.0268456375838924E-2</v>
      </c>
      <c r="BD36" s="698">
        <f t="shared" si="27"/>
        <v>7.1562583757705703E-2</v>
      </c>
      <c r="BE36" s="694">
        <f>'B5_NHA data 2014'!B35</f>
        <v>193933</v>
      </c>
      <c r="BF36" s="699">
        <f>'B5_NHA data 2014'!C35</f>
        <v>43</v>
      </c>
      <c r="BG36" s="694">
        <f>'B5_NHA data 2014'!D35</f>
        <v>193933</v>
      </c>
      <c r="BH36" s="699">
        <f>'B5_NHA data 2014'!E35</f>
        <v>43</v>
      </c>
      <c r="BI36" s="694" t="str">
        <f>'B5_NHA data 2014'!F35</f>
        <v>n/a</v>
      </c>
      <c r="BJ36" s="699" t="str">
        <f>'B5_NHA data 2014'!G35</f>
        <v>n/a</v>
      </c>
      <c r="BK36" s="700">
        <f t="shared" si="0"/>
        <v>0.25118064516129035</v>
      </c>
      <c r="BL36" s="701">
        <f t="shared" si="1"/>
        <v>0.25118064516129035</v>
      </c>
      <c r="BM36" s="693" t="s">
        <v>117</v>
      </c>
      <c r="BN36" s="694">
        <f>'B5_NHA data 2015'!B35</f>
        <v>231333</v>
      </c>
      <c r="BO36" s="699">
        <f>'B5_NHA data 2015'!C35</f>
        <v>65</v>
      </c>
      <c r="BP36" s="694">
        <f>'B5_NHA data 2015'!D35</f>
        <v>225000</v>
      </c>
      <c r="BQ36" s="699">
        <f>'B5_NHA data 2015'!E35</f>
        <v>63</v>
      </c>
      <c r="BR36" s="694">
        <f>'B5_NHA data 2015'!F35</f>
        <v>257733</v>
      </c>
      <c r="BS36" s="699">
        <f>'B5_NHA data 2015'!G35</f>
        <v>2</v>
      </c>
      <c r="BT36" s="700">
        <f t="shared" si="2"/>
        <v>0.19285010802699901</v>
      </c>
      <c r="BU36" s="701">
        <f t="shared" si="3"/>
        <v>0.16019450016242723</v>
      </c>
      <c r="BV36" s="693" t="s">
        <v>117</v>
      </c>
      <c r="BW36" s="700">
        <f t="shared" si="4"/>
        <v>0.10158571428571428</v>
      </c>
      <c r="BX36" s="701">
        <f t="shared" si="5"/>
        <v>9.7560975609756101E-2</v>
      </c>
      <c r="BY36" s="693">
        <f t="shared" si="59"/>
        <v>0.18825726141078838</v>
      </c>
      <c r="BZ36" s="694">
        <f>'B5_NHA data 2016'!B36</f>
        <v>239066</v>
      </c>
      <c r="CA36" s="699">
        <f>'B5_NHA data 2016'!C36</f>
        <v>102</v>
      </c>
      <c r="CB36" s="694">
        <f>'B5_NHA data 2016'!D36</f>
        <v>235100</v>
      </c>
      <c r="CC36" s="699">
        <f>'B5_NHA data 2016'!E36</f>
        <v>98</v>
      </c>
      <c r="CD36" s="694">
        <f>'B5_NHA data 2016'!F36</f>
        <v>258966</v>
      </c>
      <c r="CE36" s="699">
        <f>'B5_NHA data 2016'!G36</f>
        <v>4</v>
      </c>
      <c r="CF36" s="700">
        <f t="shared" si="29"/>
        <v>3.342800205763985E-2</v>
      </c>
      <c r="CG36" s="701">
        <f t="shared" si="30"/>
        <v>4.4888888888888888E-2</v>
      </c>
      <c r="CH36" s="693">
        <f t="shared" si="31"/>
        <v>4.7840206725564827E-3</v>
      </c>
      <c r="CI36" s="700">
        <f t="shared" si="6"/>
        <v>0.25824210526315788</v>
      </c>
      <c r="CJ36" s="701">
        <f t="shared" si="7"/>
        <v>0.28469945355191256</v>
      </c>
      <c r="CK36" s="693">
        <f t="shared" si="54"/>
        <v>8.3539748953974896E-2</v>
      </c>
      <c r="CL36" s="694">
        <f>'B5_NHA data 2017'!B36</f>
        <v>235000</v>
      </c>
      <c r="CM36" s="699">
        <f>'B5_NHA data 2017'!C36</f>
        <v>87</v>
      </c>
      <c r="CN36" s="694">
        <f>'B5_NHA data 2017'!D36</f>
        <v>235000</v>
      </c>
      <c r="CO36" s="699">
        <f>'B5_NHA data 2017'!E36</f>
        <v>87</v>
      </c>
      <c r="CP36" s="694">
        <f>'B5_NHA data 2017'!F36</f>
        <v>0</v>
      </c>
      <c r="CQ36" s="699">
        <f>'B5_NHA data 2017'!G36</f>
        <v>0</v>
      </c>
      <c r="CR36" s="700">
        <f t="shared" si="32"/>
        <v>-1.700785557126484E-2</v>
      </c>
      <c r="CS36" s="701">
        <f t="shared" si="33"/>
        <v>-4.253509145044662E-4</v>
      </c>
      <c r="CT36" s="693" t="s">
        <v>296</v>
      </c>
      <c r="CU36" s="700">
        <f t="shared" si="9"/>
        <v>0.5161290322580645</v>
      </c>
      <c r="CV36" s="701">
        <f t="shared" si="10"/>
        <v>0.57718120805369133</v>
      </c>
      <c r="CW36" s="693" t="s">
        <v>296</v>
      </c>
      <c r="CX36" s="694">
        <f>'B5_NHA data 2018'!B36</f>
        <v>246733</v>
      </c>
      <c r="CY36" s="699">
        <f>'B5_NHA data 2018'!C36</f>
        <v>72</v>
      </c>
      <c r="CZ36" s="694">
        <f>'B5_NHA data 2018'!D36</f>
        <v>246733</v>
      </c>
      <c r="DA36" s="699">
        <f>'B5_NHA data 2018'!E36</f>
        <v>72</v>
      </c>
      <c r="DB36" s="694" t="str">
        <f>'B5_NHA data 2018'!F36</f>
        <v>n/a</v>
      </c>
      <c r="DC36" s="699">
        <f>'B5_NHA data 2018'!G36</f>
        <v>0</v>
      </c>
      <c r="DD36" s="700">
        <f t="shared" si="35"/>
        <v>4.9927659574468083E-2</v>
      </c>
      <c r="DE36" s="701">
        <f t="shared" si="36"/>
        <v>4.9927659574468083E-2</v>
      </c>
      <c r="DF36" s="693" t="s">
        <v>117</v>
      </c>
      <c r="DG36" s="700">
        <f t="shared" si="12"/>
        <v>0.59182580645161287</v>
      </c>
      <c r="DH36" s="701">
        <f t="shared" si="13"/>
        <v>0.59182580645161287</v>
      </c>
      <c r="DI36" s="693" t="s">
        <v>117</v>
      </c>
      <c r="DJ36" s="694">
        <f>'B5_NHA data 2019'!B36</f>
        <v>299933</v>
      </c>
      <c r="DK36" s="699">
        <f>'B5_NHA data 2019'!C36</f>
        <v>87</v>
      </c>
      <c r="DL36" s="694">
        <f>'B5_NHA data 2019'!D36</f>
        <v>295966</v>
      </c>
      <c r="DM36" s="699">
        <f>'B5_NHA data 2019'!E36</f>
        <v>86</v>
      </c>
      <c r="DN36" s="694">
        <f>'B5_NHA data 2019'!F36</f>
        <v>545000</v>
      </c>
      <c r="DO36" s="699">
        <f>'B5_NHA data 2019'!G36</f>
        <v>1</v>
      </c>
      <c r="DP36" s="700">
        <f t="shared" si="37"/>
        <v>0.21561769199904349</v>
      </c>
      <c r="DQ36" s="701">
        <f t="shared" si="38"/>
        <v>0.19953958327422761</v>
      </c>
      <c r="DR36" s="693" t="s">
        <v>117</v>
      </c>
      <c r="DS36" s="700">
        <f t="shared" si="39"/>
        <v>0.54658052007652125</v>
      </c>
      <c r="DT36" s="701">
        <f t="shared" si="40"/>
        <v>0.52612500193365752</v>
      </c>
      <c r="DU36" s="693" t="s">
        <v>117</v>
      </c>
      <c r="DV36" s="694">
        <f>'B5_NHA data 2020'!C36</f>
        <v>302500</v>
      </c>
      <c r="DW36" s="699">
        <f>'B5_NHA data 2020'!B36</f>
        <v>54</v>
      </c>
      <c r="DX36" s="694">
        <f>'B5_NHA data 2020'!E36</f>
        <v>297500</v>
      </c>
      <c r="DY36" s="699">
        <f>'B5_NHA data 2020'!D36</f>
        <v>52</v>
      </c>
      <c r="DZ36" s="694">
        <f>'B5_NHA data 2020'!G36</f>
        <v>462700</v>
      </c>
      <c r="EA36" s="699">
        <f>'B5_NHA data 2020'!F36</f>
        <v>2</v>
      </c>
      <c r="EB36" s="700">
        <f t="shared" si="41"/>
        <v>8.558578082438411E-3</v>
      </c>
      <c r="EC36" s="701">
        <f t="shared" si="42"/>
        <v>5.1830277802179976E-3</v>
      </c>
      <c r="ED36" s="693">
        <f t="shared" si="53"/>
        <v>-0.15100917431192659</v>
      </c>
      <c r="EE36" s="700">
        <f t="shared" si="43"/>
        <v>0.30763877181379223</v>
      </c>
      <c r="EF36" s="701">
        <f t="shared" si="44"/>
        <v>0.32222222222222224</v>
      </c>
      <c r="EG36" s="693">
        <f t="shared" si="45"/>
        <v>0.79526874711426165</v>
      </c>
      <c r="EH36" s="694">
        <f>'B5_NHA data 2021'!C36</f>
        <v>360000</v>
      </c>
      <c r="EI36" s="699">
        <f>'B5_NHA data 2021'!B36</f>
        <v>75</v>
      </c>
      <c r="EJ36" s="694">
        <f>'B5_NHA data 2021'!E36</f>
        <v>360000</v>
      </c>
      <c r="EK36" s="699">
        <f>'B5_NHA data 2021'!D36</f>
        <v>75</v>
      </c>
      <c r="EL36" s="694" t="s">
        <v>117</v>
      </c>
      <c r="EM36" s="699">
        <f>'B5_NHA data 2021'!F36</f>
        <v>0</v>
      </c>
      <c r="EN36" s="694">
        <f>'B5_NHA data 2022'!C36</f>
        <v>375000</v>
      </c>
      <c r="EO36" s="699">
        <f>'B5_NHA data 2022'!B36</f>
        <v>61</v>
      </c>
      <c r="EP36" s="694">
        <f>'B5_NHA data 2022'!E36</f>
        <v>375000</v>
      </c>
      <c r="EQ36" s="699">
        <f>'B5_NHA data 2022'!D36</f>
        <v>61</v>
      </c>
      <c r="ER36" s="694" t="s">
        <v>117</v>
      </c>
      <c r="ES36" s="699">
        <f>'B5_NHA data 2022'!F36</f>
        <v>0</v>
      </c>
      <c r="ET36" s="694">
        <v>405000</v>
      </c>
      <c r="EU36" s="699">
        <v>66</v>
      </c>
      <c r="EV36" s="694">
        <v>405000</v>
      </c>
      <c r="EW36" s="699">
        <v>61</v>
      </c>
      <c r="EX36" s="694">
        <v>540000</v>
      </c>
      <c r="EY36" s="699">
        <v>5</v>
      </c>
      <c r="EZ36" s="694">
        <v>425000</v>
      </c>
      <c r="FA36" s="699">
        <v>45</v>
      </c>
      <c r="FB36" s="694">
        <v>420667</v>
      </c>
      <c r="FC36" s="699">
        <v>42</v>
      </c>
      <c r="FD36" s="694">
        <v>528933</v>
      </c>
      <c r="FE36" s="699">
        <v>3</v>
      </c>
      <c r="FF36" s="694">
        <v>542500</v>
      </c>
      <c r="FG36" s="699">
        <v>52</v>
      </c>
      <c r="FH36" s="694">
        <v>513500</v>
      </c>
      <c r="FI36" s="699">
        <v>48</v>
      </c>
      <c r="FJ36" s="694">
        <v>702450</v>
      </c>
      <c r="FK36" s="699">
        <v>4</v>
      </c>
      <c r="FL36" s="700">
        <f t="shared" si="46"/>
        <v>0.27647058823529413</v>
      </c>
      <c r="FM36" s="701">
        <f t="shared" si="47"/>
        <v>0.22068049074446058</v>
      </c>
      <c r="FN36" s="693">
        <f t="shared" si="48"/>
        <v>0.32805100078837962</v>
      </c>
      <c r="FO36" s="804">
        <f t="shared" si="61"/>
        <v>0.41698312623152506</v>
      </c>
      <c r="FP36" s="805">
        <f t="shared" si="62"/>
        <v>0.4213355588141881</v>
      </c>
      <c r="FQ36" s="806">
        <f t="shared" si="63"/>
        <v>-2.9480733944954127E-2</v>
      </c>
    </row>
    <row r="37" spans="1:173" s="692" customFormat="1">
      <c r="A37" s="688" t="s">
        <v>48</v>
      </c>
      <c r="B37" s="689">
        <f>'B5_NHA data 2008'!B36</f>
        <v>282500</v>
      </c>
      <c r="C37" s="695">
        <f>'B5_NHA data 2008'!C36</f>
        <v>38</v>
      </c>
      <c r="D37" s="689">
        <f>'B5_NHA data 2008'!D36</f>
        <v>255000</v>
      </c>
      <c r="E37" s="703">
        <f>'B5_NHA data 2008'!E36</f>
        <v>26</v>
      </c>
      <c r="F37" s="689">
        <f>'B5_NHA data 2008'!F36</f>
        <v>300600</v>
      </c>
      <c r="G37" s="695">
        <f>'B5_NHA data 2008'!G36</f>
        <v>12</v>
      </c>
      <c r="H37" s="693">
        <f>(B37-'B5_NHA data 2007'!B36)/'B5_NHA data 2007'!B36</f>
        <v>-4.2372881355932202E-2</v>
      </c>
      <c r="I37" s="693">
        <f>(D37-'B5_NHA data 2007'!D36)/'B5_NHA data 2007'!D36</f>
        <v>-0.12671232876712329</v>
      </c>
      <c r="J37" s="693">
        <f>(F37-'B5_NHA data 2007'!F36)/'B5_NHA data 2007'!F36</f>
        <v>-9.7297297297297303E-2</v>
      </c>
      <c r="L37" s="689">
        <f>'B5_NHA data 2009'!B36</f>
        <v>245000</v>
      </c>
      <c r="M37" s="695">
        <f>'B5_NHA data 2009'!C36</f>
        <v>48</v>
      </c>
      <c r="N37" s="689">
        <f>'B5_NHA data 2009'!D36</f>
        <v>245000</v>
      </c>
      <c r="O37" s="703">
        <f>'B5_NHA data 2009'!E36</f>
        <v>39</v>
      </c>
      <c r="P37" s="689">
        <f>'B5_NHA data 2009'!F36</f>
        <v>260000</v>
      </c>
      <c r="Q37" s="695">
        <f>'B5_NHA data 2009'!G36</f>
        <v>9</v>
      </c>
      <c r="R37" s="693">
        <f t="shared" si="16"/>
        <v>-0.13274336283185842</v>
      </c>
      <c r="S37" s="693">
        <f t="shared" si="17"/>
        <v>-3.9215686274509803E-2</v>
      </c>
      <c r="T37" s="693">
        <f t="shared" si="18"/>
        <v>-0.13506320691949433</v>
      </c>
      <c r="V37" s="689">
        <f>'B5_NHA data 2010'!B36</f>
        <v>240000</v>
      </c>
      <c r="W37" s="695">
        <f>'B5_NHA data 2010'!C36</f>
        <v>59</v>
      </c>
      <c r="X37" s="689">
        <f>'B5_NHA data 2010'!D36</f>
        <v>210000</v>
      </c>
      <c r="Y37" s="703">
        <f>'B5_NHA data 2010'!E36</f>
        <v>49</v>
      </c>
      <c r="Z37" s="689">
        <f>'B5_NHA data 2010'!F36</f>
        <v>263400</v>
      </c>
      <c r="AA37" s="695">
        <f>'B5_NHA data 2010'!G36</f>
        <v>10</v>
      </c>
      <c r="AB37" s="693">
        <f t="shared" si="19"/>
        <v>-2.0408163265306121E-2</v>
      </c>
      <c r="AC37" s="693">
        <f t="shared" si="20"/>
        <v>-0.14285714285714285</v>
      </c>
      <c r="AD37" s="693">
        <f t="shared" si="21"/>
        <v>1.3076923076923076E-2</v>
      </c>
      <c r="AF37" s="689">
        <f>'B5_NHA data 2011'!B36</f>
        <v>235000</v>
      </c>
      <c r="AG37" s="695">
        <f>'B5_NHA data 2011'!C36</f>
        <v>48</v>
      </c>
      <c r="AH37" s="689">
        <f>'B5_NHA data 2011'!D36</f>
        <v>222000</v>
      </c>
      <c r="AI37" s="703">
        <f>'B5_NHA data 2011'!E36</f>
        <v>40</v>
      </c>
      <c r="AJ37" s="689">
        <f>'B5_NHA data 2011'!F36</f>
        <v>249900</v>
      </c>
      <c r="AK37" s="695">
        <f>'B5_NHA data 2011'!G36</f>
        <v>8</v>
      </c>
      <c r="AL37" s="693">
        <f t="shared" si="22"/>
        <v>-2.0833333333333332E-2</v>
      </c>
      <c r="AM37" s="693">
        <f t="shared" si="23"/>
        <v>5.7142857142857141E-2</v>
      </c>
      <c r="AN37" s="693">
        <f t="shared" si="24"/>
        <v>-5.125284738041002E-2</v>
      </c>
      <c r="AP37" s="694">
        <f>'B5_NHA data 2012'!B36</f>
        <v>238000</v>
      </c>
      <c r="AQ37" s="695">
        <f>'B5_NHA data 2012'!C36</f>
        <v>41</v>
      </c>
      <c r="AR37" s="694">
        <f>'B5_NHA data 2012'!D36</f>
        <v>229000</v>
      </c>
      <c r="AS37" s="695">
        <f>'B5_NHA data 2012'!E36</f>
        <v>36</v>
      </c>
      <c r="AT37" s="694">
        <f>'B5_NHA data 2012'!F36</f>
        <v>267700</v>
      </c>
      <c r="AU37" s="695">
        <f>'B5_NHA data 2012'!G36</f>
        <v>5</v>
      </c>
      <c r="AV37" s="694">
        <f>'B5_NHA data 2013'!B36</f>
        <v>257500</v>
      </c>
      <c r="AW37" s="695">
        <f>'B5_NHA data 2013'!C36</f>
        <v>44</v>
      </c>
      <c r="AX37" s="694">
        <f>'B5_NHA data 2013'!D36</f>
        <v>247500</v>
      </c>
      <c r="AY37" s="695">
        <f>'B5_NHA data 2013'!E36</f>
        <v>37</v>
      </c>
      <c r="AZ37" s="694">
        <f>'B5_NHA data 2013'!F36</f>
        <v>270400</v>
      </c>
      <c r="BA37" s="695">
        <f>'B5_NHA data 2013'!G36</f>
        <v>5</v>
      </c>
      <c r="BB37" s="696">
        <f t="shared" si="25"/>
        <v>8.1932773109243698E-2</v>
      </c>
      <c r="BC37" s="697">
        <f t="shared" si="26"/>
        <v>8.0786026200873357E-2</v>
      </c>
      <c r="BD37" s="698">
        <f t="shared" si="27"/>
        <v>1.0085917071348524E-2</v>
      </c>
      <c r="BE37" s="694">
        <f>'B5_NHA data 2014'!B36</f>
        <v>260000</v>
      </c>
      <c r="BF37" s="699">
        <f>'B5_NHA data 2014'!C36</f>
        <v>53</v>
      </c>
      <c r="BG37" s="694">
        <f>'B5_NHA data 2014'!D36</f>
        <v>260000</v>
      </c>
      <c r="BH37" s="699">
        <f>'B5_NHA data 2014'!E36</f>
        <v>46</v>
      </c>
      <c r="BI37" s="694">
        <f>'B5_NHA data 2014'!F36</f>
        <v>300000</v>
      </c>
      <c r="BJ37" s="699">
        <f>'B5_NHA data 2014'!G36</f>
        <v>7</v>
      </c>
      <c r="BK37" s="700">
        <f t="shared" si="0"/>
        <v>9.7087378640776691E-3</v>
      </c>
      <c r="BL37" s="701">
        <f t="shared" si="1"/>
        <v>5.0505050505050504E-2</v>
      </c>
      <c r="BM37" s="693">
        <f t="shared" ref="BM37:BM55" si="64">(BI37-AZ37)/AZ37</f>
        <v>0.10946745562130178</v>
      </c>
      <c r="BN37" s="694">
        <f>'B5_NHA data 2015'!B36</f>
        <v>270000</v>
      </c>
      <c r="BO37" s="699">
        <f>'B5_NHA data 2015'!C36</f>
        <v>79</v>
      </c>
      <c r="BP37" s="694">
        <f>'B5_NHA data 2015'!D36</f>
        <v>269966</v>
      </c>
      <c r="BQ37" s="699">
        <f>'B5_NHA data 2015'!E36</f>
        <v>78</v>
      </c>
      <c r="BR37" s="694">
        <f>'B5_NHA data 2015'!F36</f>
        <v>279933</v>
      </c>
      <c r="BS37" s="699">
        <f>'B5_NHA data 2015'!G36</f>
        <v>1</v>
      </c>
      <c r="BT37" s="700">
        <f t="shared" si="2"/>
        <v>3.8461538461538464E-2</v>
      </c>
      <c r="BU37" s="701">
        <f t="shared" si="3"/>
        <v>3.8330769230769231E-2</v>
      </c>
      <c r="BV37" s="693">
        <f t="shared" si="28"/>
        <v>-6.6890000000000005E-2</v>
      </c>
      <c r="BW37" s="700">
        <f t="shared" si="4"/>
        <v>0.125</v>
      </c>
      <c r="BX37" s="701">
        <f t="shared" si="5"/>
        <v>0.28555238095238095</v>
      </c>
      <c r="BY37" s="693">
        <f t="shared" si="59"/>
        <v>6.2767653758542138E-2</v>
      </c>
      <c r="BZ37" s="694">
        <f>'B5_NHA data 2016'!B37</f>
        <v>289133</v>
      </c>
      <c r="CA37" s="699">
        <f>'B5_NHA data 2016'!C37</f>
        <v>75</v>
      </c>
      <c r="CB37" s="694">
        <f>'B5_NHA data 2016'!D37</f>
        <v>288566</v>
      </c>
      <c r="CC37" s="699">
        <f>'B5_NHA data 2016'!E37</f>
        <v>70</v>
      </c>
      <c r="CD37" s="694">
        <f>'B5_NHA data 2016'!F37</f>
        <v>299933</v>
      </c>
      <c r="CE37" s="699">
        <f>'B5_NHA data 2016'!G37</f>
        <v>5</v>
      </c>
      <c r="CF37" s="700">
        <f t="shared" si="29"/>
        <v>7.0862962962962961E-2</v>
      </c>
      <c r="CG37" s="701">
        <f t="shared" si="30"/>
        <v>6.8897564878540263E-2</v>
      </c>
      <c r="CH37" s="693">
        <f t="shared" si="31"/>
        <v>7.1445667356117362E-2</v>
      </c>
      <c r="CI37" s="700">
        <f t="shared" si="6"/>
        <v>0.2303531914893617</v>
      </c>
      <c r="CJ37" s="701">
        <f t="shared" si="7"/>
        <v>0.29984684684684687</v>
      </c>
      <c r="CK37" s="693">
        <f t="shared" si="54"/>
        <v>0.20021208483393357</v>
      </c>
      <c r="CL37" s="694">
        <f>'B5_NHA data 2017'!B37</f>
        <v>328750</v>
      </c>
      <c r="CM37" s="699">
        <f>'B5_NHA data 2017'!C37</f>
        <v>98</v>
      </c>
      <c r="CN37" s="694">
        <f>'B5_NHA data 2017'!D37</f>
        <v>305000</v>
      </c>
      <c r="CO37" s="699">
        <f>'B5_NHA data 2017'!E37</f>
        <v>89</v>
      </c>
      <c r="CP37" s="694">
        <f>'B5_NHA data 2017'!F37</f>
        <v>350000</v>
      </c>
      <c r="CQ37" s="699">
        <f>'B5_NHA data 2017'!G37</f>
        <v>9</v>
      </c>
      <c r="CR37" s="700">
        <f t="shared" si="32"/>
        <v>0.1370199873414657</v>
      </c>
      <c r="CS37" s="701">
        <f t="shared" si="33"/>
        <v>5.6950576297969964E-2</v>
      </c>
      <c r="CT37" s="693">
        <f t="shared" si="34"/>
        <v>0.1669272804259618</v>
      </c>
      <c r="CU37" s="700">
        <f t="shared" si="9"/>
        <v>0.38130252100840334</v>
      </c>
      <c r="CV37" s="701">
        <f t="shared" si="10"/>
        <v>0.33187772925764192</v>
      </c>
      <c r="CW37" s="693">
        <f t="shared" ref="CW37:CW55" si="65">(CP37-AT37)/AT37</f>
        <v>0.30743369443406798</v>
      </c>
      <c r="CX37" s="694">
        <f>'B5_NHA data 2018'!B37</f>
        <v>299774</v>
      </c>
      <c r="CY37" s="699">
        <f>'B5_NHA data 2018'!C37</f>
        <v>76</v>
      </c>
      <c r="CZ37" s="694">
        <f>'B5_NHA data 2018'!D37</f>
        <v>299308</v>
      </c>
      <c r="DA37" s="699">
        <f>'B5_NHA data 2018'!E37</f>
        <v>72</v>
      </c>
      <c r="DB37" s="694">
        <f>'B5_NHA data 2018'!F37</f>
        <v>368000</v>
      </c>
      <c r="DC37" s="699">
        <f>'B5_NHA data 2018'!G37</f>
        <v>4</v>
      </c>
      <c r="DD37" s="700">
        <f t="shared" si="35"/>
        <v>-8.8139923954372618E-2</v>
      </c>
      <c r="DE37" s="701">
        <f t="shared" si="36"/>
        <v>-1.8662295081967213E-2</v>
      </c>
      <c r="DF37" s="693">
        <f t="shared" si="11"/>
        <v>5.1428571428571428E-2</v>
      </c>
      <c r="DG37" s="700">
        <f t="shared" si="12"/>
        <v>0.16417087378640777</v>
      </c>
      <c r="DH37" s="701">
        <f t="shared" si="13"/>
        <v>0.20932525252525253</v>
      </c>
      <c r="DI37" s="693">
        <f t="shared" ref="DI37:DI55" si="66">(DB37-AZ37)/AZ37</f>
        <v>0.36094674556213019</v>
      </c>
      <c r="DJ37" s="694">
        <f>'B5_NHA data 2019'!B37</f>
        <v>343500</v>
      </c>
      <c r="DK37" s="699">
        <f>'B5_NHA data 2019'!C37</f>
        <v>92</v>
      </c>
      <c r="DL37" s="694">
        <f>'B5_NHA data 2019'!D37</f>
        <v>341000</v>
      </c>
      <c r="DM37" s="699">
        <f>'B5_NHA data 2019'!E37</f>
        <v>90</v>
      </c>
      <c r="DN37" s="694">
        <f>'B5_NHA data 2019'!F37</f>
        <v>446466</v>
      </c>
      <c r="DO37" s="699">
        <f>'B5_NHA data 2019'!G37</f>
        <v>2</v>
      </c>
      <c r="DP37" s="700">
        <f t="shared" si="37"/>
        <v>0.14586321695677409</v>
      </c>
      <c r="DQ37" s="701">
        <f t="shared" si="38"/>
        <v>0.13929463963542571</v>
      </c>
      <c r="DR37" s="693">
        <f t="shared" ref="DR37:DR55" si="67">(DN37-DB37)/DB37</f>
        <v>0.21322282608695653</v>
      </c>
      <c r="DS37" s="700">
        <f t="shared" si="39"/>
        <v>0.32115384615384618</v>
      </c>
      <c r="DT37" s="701">
        <f t="shared" si="40"/>
        <v>0.31153846153846154</v>
      </c>
      <c r="DU37" s="693">
        <f t="shared" si="52"/>
        <v>0.48821999999999999</v>
      </c>
      <c r="DV37" s="694">
        <f>'B5_NHA data 2020'!C37</f>
        <v>364466</v>
      </c>
      <c r="DW37" s="699">
        <f>'B5_NHA data 2020'!B37</f>
        <v>66</v>
      </c>
      <c r="DX37" s="694">
        <f>'B5_NHA data 2020'!E37</f>
        <v>364000</v>
      </c>
      <c r="DY37" s="699">
        <f>'B5_NHA data 2020'!D37</f>
        <v>65</v>
      </c>
      <c r="DZ37" s="694">
        <f>'B5_NHA data 2020'!G37</f>
        <v>364933</v>
      </c>
      <c r="EA37" s="699">
        <f>'B5_NHA data 2020'!F37</f>
        <v>1</v>
      </c>
      <c r="EB37" s="700">
        <f t="shared" si="41"/>
        <v>6.1036390101892282E-2</v>
      </c>
      <c r="EC37" s="701">
        <f t="shared" si="42"/>
        <v>6.7448680351906154E-2</v>
      </c>
      <c r="ED37" s="693">
        <f t="shared" si="53"/>
        <v>-0.18261860925580001</v>
      </c>
      <c r="EE37" s="700">
        <f t="shared" si="43"/>
        <v>0.34987407407407406</v>
      </c>
      <c r="EF37" s="701">
        <f t="shared" si="44"/>
        <v>0.3483179363327234</v>
      </c>
      <c r="EG37" s="693">
        <f t="shared" si="45"/>
        <v>0.30364408626349876</v>
      </c>
      <c r="EH37" s="694">
        <f>'B5_NHA data 2021'!C37</f>
        <v>455000</v>
      </c>
      <c r="EI37" s="699">
        <f>'B5_NHA data 2021'!B37</f>
        <v>71</v>
      </c>
      <c r="EJ37" s="694">
        <f>'B5_NHA data 2021'!E37</f>
        <v>450000</v>
      </c>
      <c r="EK37" s="699">
        <f>'B5_NHA data 2021'!D37</f>
        <v>64</v>
      </c>
      <c r="EL37" s="694">
        <f>'B5_NHA data 2021'!G37</f>
        <v>513333</v>
      </c>
      <c r="EM37" s="699">
        <f>'B5_NHA data 2021'!F37</f>
        <v>7</v>
      </c>
      <c r="EN37" s="694">
        <f>'B5_NHA data 2022'!C37</f>
        <v>499933</v>
      </c>
      <c r="EO37" s="699">
        <f>'B5_NHA data 2022'!B37</f>
        <v>85</v>
      </c>
      <c r="EP37" s="694">
        <f>'B5_NHA data 2022'!E37</f>
        <v>490000</v>
      </c>
      <c r="EQ37" s="699">
        <f>'B5_NHA data 2022'!D37</f>
        <v>75</v>
      </c>
      <c r="ER37" s="694">
        <f>'B5_NHA data 2022'!G37</f>
        <v>577666</v>
      </c>
      <c r="ES37" s="699">
        <f>'B5_NHA data 2022'!F37</f>
        <v>10</v>
      </c>
      <c r="ET37" s="694">
        <v>474000</v>
      </c>
      <c r="EU37" s="699">
        <v>94</v>
      </c>
      <c r="EV37" s="694">
        <v>489933</v>
      </c>
      <c r="EW37" s="699">
        <v>78</v>
      </c>
      <c r="EX37" s="694">
        <v>391000</v>
      </c>
      <c r="EY37" s="699">
        <v>16</v>
      </c>
      <c r="EZ37" s="694">
        <v>580000</v>
      </c>
      <c r="FA37" s="699">
        <v>56</v>
      </c>
      <c r="FB37" s="694">
        <v>595000</v>
      </c>
      <c r="FC37" s="699">
        <v>46</v>
      </c>
      <c r="FD37" s="694">
        <v>470233</v>
      </c>
      <c r="FE37" s="699">
        <v>10</v>
      </c>
      <c r="FF37" s="694">
        <v>632000</v>
      </c>
      <c r="FG37" s="699">
        <v>59</v>
      </c>
      <c r="FH37" s="694">
        <v>631000</v>
      </c>
      <c r="FI37" s="699">
        <v>52</v>
      </c>
      <c r="FJ37" s="694">
        <v>739300</v>
      </c>
      <c r="FK37" s="699">
        <v>7</v>
      </c>
      <c r="FL37" s="700">
        <f t="shared" si="46"/>
        <v>8.9655172413793102E-2</v>
      </c>
      <c r="FM37" s="701">
        <f t="shared" si="47"/>
        <v>6.0504201680672269E-2</v>
      </c>
      <c r="FN37" s="693">
        <f t="shared" si="48"/>
        <v>0.57219931395712342</v>
      </c>
      <c r="FO37" s="804">
        <f t="shared" si="61"/>
        <v>0.68850072780203786</v>
      </c>
      <c r="FP37" s="805">
        <f t="shared" si="62"/>
        <v>0.74486803519061584</v>
      </c>
      <c r="FQ37" s="806">
        <f t="shared" si="63"/>
        <v>5.3233616893559647E-2</v>
      </c>
    </row>
    <row r="38" spans="1:173" s="692" customFormat="1">
      <c r="A38" s="688" t="s">
        <v>50</v>
      </c>
      <c r="B38" s="689">
        <f>'B5_NHA data 2008'!B37</f>
        <v>200000</v>
      </c>
      <c r="C38" s="695">
        <f>'B5_NHA data 2008'!C37</f>
        <v>39</v>
      </c>
      <c r="D38" s="689">
        <f>'B5_NHA data 2008'!D37</f>
        <v>200000</v>
      </c>
      <c r="E38" s="703">
        <f>'B5_NHA data 2008'!E37</f>
        <v>35</v>
      </c>
      <c r="F38" s="689">
        <f>'B5_NHA data 2008'!F37</f>
        <v>164950</v>
      </c>
      <c r="G38" s="695">
        <f>'B5_NHA data 2008'!G37</f>
        <v>4</v>
      </c>
      <c r="H38" s="693">
        <f>(B38-'B5_NHA data 2007'!B37)/'B5_NHA data 2007'!B37</f>
        <v>-0.16666666666666666</v>
      </c>
      <c r="I38" s="693">
        <f>(D38-'B5_NHA data 2007'!D37)/'B5_NHA data 2007'!D37</f>
        <v>-6.9767441860465115E-2</v>
      </c>
      <c r="J38" s="693">
        <f>(F38-'B5_NHA data 2007'!F37)/'B5_NHA data 2007'!F37</f>
        <v>-0.45740131578947368</v>
      </c>
      <c r="L38" s="689">
        <f>'B5_NHA data 2009'!B37</f>
        <v>190000</v>
      </c>
      <c r="M38" s="695">
        <f>'B5_NHA data 2009'!C37</f>
        <v>60</v>
      </c>
      <c r="N38" s="689">
        <f>'B5_NHA data 2009'!D37</f>
        <v>190000</v>
      </c>
      <c r="O38" s="703">
        <f>'B5_NHA data 2009'!E37</f>
        <v>57</v>
      </c>
      <c r="P38" s="689">
        <f>'B5_NHA data 2009'!F37</f>
        <v>200000</v>
      </c>
      <c r="Q38" s="695">
        <f>'B5_NHA data 2009'!G37</f>
        <v>3</v>
      </c>
      <c r="R38" s="693">
        <f t="shared" si="16"/>
        <v>-0.05</v>
      </c>
      <c r="S38" s="693">
        <f t="shared" si="17"/>
        <v>-0.05</v>
      </c>
      <c r="T38" s="693">
        <f t="shared" si="18"/>
        <v>0.21248863291906639</v>
      </c>
      <c r="V38" s="689">
        <f>'B5_NHA data 2010'!B37</f>
        <v>188000</v>
      </c>
      <c r="W38" s="695">
        <f>'B5_NHA data 2010'!C37</f>
        <v>39</v>
      </c>
      <c r="X38" s="689">
        <f>'B5_NHA data 2010'!D37</f>
        <v>188000</v>
      </c>
      <c r="Y38" s="703">
        <f>'B5_NHA data 2010'!E37</f>
        <v>39</v>
      </c>
      <c r="Z38" s="689" t="str">
        <f>'B5_NHA data 2010'!F37</f>
        <v>n/a</v>
      </c>
      <c r="AA38" s="695" t="str">
        <f>'B5_NHA data 2010'!G37</f>
        <v>n/a</v>
      </c>
      <c r="AB38" s="693">
        <f t="shared" si="19"/>
        <v>-1.0526315789473684E-2</v>
      </c>
      <c r="AC38" s="693">
        <f t="shared" si="20"/>
        <v>-1.0526315789473684E-2</v>
      </c>
      <c r="AD38" s="702" t="s">
        <v>117</v>
      </c>
      <c r="AF38" s="689">
        <f>'B5_NHA data 2011'!B37</f>
        <v>207900</v>
      </c>
      <c r="AG38" s="695">
        <f>'B5_NHA data 2011'!C37</f>
        <v>52</v>
      </c>
      <c r="AH38" s="689">
        <f>'B5_NHA data 2011'!D37</f>
        <v>208000</v>
      </c>
      <c r="AI38" s="703">
        <f>'B5_NHA data 2011'!E37</f>
        <v>49</v>
      </c>
      <c r="AJ38" s="689">
        <f>'B5_NHA data 2011'!F37</f>
        <v>190000</v>
      </c>
      <c r="AK38" s="695">
        <f>'B5_NHA data 2011'!G37</f>
        <v>3</v>
      </c>
      <c r="AL38" s="693">
        <f t="shared" si="22"/>
        <v>0.10585106382978723</v>
      </c>
      <c r="AM38" s="693">
        <f t="shared" si="23"/>
        <v>0.10638297872340426</v>
      </c>
      <c r="AN38" s="693">
        <v>1</v>
      </c>
      <c r="AP38" s="694">
        <f>'B5_NHA data 2012'!B37</f>
        <v>205000</v>
      </c>
      <c r="AQ38" s="695">
        <f>'B5_NHA data 2012'!C37</f>
        <v>59</v>
      </c>
      <c r="AR38" s="694">
        <f>'B5_NHA data 2012'!D37</f>
        <v>205000</v>
      </c>
      <c r="AS38" s="695">
        <f>'B5_NHA data 2012'!E37</f>
        <v>58</v>
      </c>
      <c r="AT38" s="694">
        <f>'B5_NHA data 2012'!F37</f>
        <v>159900</v>
      </c>
      <c r="AU38" s="695">
        <f>'B5_NHA data 2012'!G37</f>
        <v>1</v>
      </c>
      <c r="AV38" s="694">
        <f>'B5_NHA data 2013'!B37</f>
        <v>180000</v>
      </c>
      <c r="AW38" s="695">
        <f>'B5_NHA data 2013'!C37</f>
        <v>74</v>
      </c>
      <c r="AX38" s="694">
        <f>'B5_NHA data 2013'!D37</f>
        <v>175000</v>
      </c>
      <c r="AY38" s="695">
        <f>'B5_NHA data 2013'!E37</f>
        <v>66</v>
      </c>
      <c r="AZ38" s="694">
        <f>'B5_NHA data 2013'!F37</f>
        <v>220000</v>
      </c>
      <c r="BA38" s="695">
        <f>'B5_NHA data 2013'!G37</f>
        <v>8</v>
      </c>
      <c r="BB38" s="696">
        <f t="shared" si="25"/>
        <v>-0.12195121951219512</v>
      </c>
      <c r="BC38" s="697">
        <f t="shared" si="26"/>
        <v>-0.14634146341463414</v>
      </c>
      <c r="BD38" s="698">
        <f t="shared" si="27"/>
        <v>0.37585991244527828</v>
      </c>
      <c r="BE38" s="694">
        <f>'B5_NHA data 2014'!B37</f>
        <v>196000</v>
      </c>
      <c r="BF38" s="699">
        <f>'B5_NHA data 2014'!C37</f>
        <v>53</v>
      </c>
      <c r="BG38" s="694">
        <f>'B5_NHA data 2014'!D37</f>
        <v>194533</v>
      </c>
      <c r="BH38" s="699">
        <f>'B5_NHA data 2014'!E37</f>
        <v>49</v>
      </c>
      <c r="BI38" s="694">
        <f>'B5_NHA data 2014'!F37</f>
        <v>354933</v>
      </c>
      <c r="BJ38" s="699">
        <f>'B5_NHA data 2014'!G37</f>
        <v>4</v>
      </c>
      <c r="BK38" s="700">
        <f t="shared" si="0"/>
        <v>8.8888888888888892E-2</v>
      </c>
      <c r="BL38" s="701">
        <f t="shared" si="1"/>
        <v>0.11161714285714286</v>
      </c>
      <c r="BM38" s="693">
        <f t="shared" si="64"/>
        <v>0.61333181818181814</v>
      </c>
      <c r="BN38" s="694">
        <f>'B5_NHA data 2015'!B37</f>
        <v>205000</v>
      </c>
      <c r="BO38" s="699">
        <f>'B5_NHA data 2015'!C37</f>
        <v>133</v>
      </c>
      <c r="BP38" s="694">
        <f>'B5_NHA data 2015'!D37</f>
        <v>199933</v>
      </c>
      <c r="BQ38" s="699">
        <f>'B5_NHA data 2015'!E37</f>
        <v>131</v>
      </c>
      <c r="BR38" s="694">
        <f>'B5_NHA data 2015'!F37</f>
        <v>327433</v>
      </c>
      <c r="BS38" s="699">
        <f>'B5_NHA data 2015'!G37</f>
        <v>2</v>
      </c>
      <c r="BT38" s="700">
        <f t="shared" si="2"/>
        <v>4.5918367346938778E-2</v>
      </c>
      <c r="BU38" s="701">
        <f t="shared" si="3"/>
        <v>2.7758786426981541E-2</v>
      </c>
      <c r="BV38" s="693">
        <f t="shared" si="28"/>
        <v>-7.7479411607261087E-2</v>
      </c>
      <c r="BW38" s="700">
        <f t="shared" si="4"/>
        <v>9.0425531914893623E-2</v>
      </c>
      <c r="BX38" s="701">
        <f t="shared" si="5"/>
        <v>6.3473404255319152E-2</v>
      </c>
      <c r="BY38" s="693" t="s">
        <v>117</v>
      </c>
      <c r="BZ38" s="694">
        <f>'B5_NHA data 2016'!B38</f>
        <v>225000</v>
      </c>
      <c r="CA38" s="699">
        <f>'B5_NHA data 2016'!C38</f>
        <v>144</v>
      </c>
      <c r="CB38" s="694">
        <f>'B5_NHA data 2016'!D38</f>
        <v>212500</v>
      </c>
      <c r="CC38" s="699">
        <f>'B5_NHA data 2016'!E38</f>
        <v>140</v>
      </c>
      <c r="CD38" s="694">
        <f>'B5_NHA data 2016'!F38</f>
        <v>377500</v>
      </c>
      <c r="CE38" s="699">
        <f>'B5_NHA data 2016'!G38</f>
        <v>4</v>
      </c>
      <c r="CF38" s="700">
        <f t="shared" si="29"/>
        <v>9.7560975609756101E-2</v>
      </c>
      <c r="CG38" s="701">
        <f t="shared" si="30"/>
        <v>6.2856056779020966E-2</v>
      </c>
      <c r="CH38" s="693">
        <f t="shared" si="31"/>
        <v>0.15290761774164485</v>
      </c>
      <c r="CI38" s="700">
        <f t="shared" si="6"/>
        <v>8.2251082251082255E-2</v>
      </c>
      <c r="CJ38" s="701">
        <f t="shared" si="7"/>
        <v>2.1634615384615384E-2</v>
      </c>
      <c r="CK38" s="693">
        <f t="shared" si="54"/>
        <v>0.98684210526315785</v>
      </c>
      <c r="CL38" s="694">
        <f>'B5_NHA data 2017'!B38</f>
        <v>259133</v>
      </c>
      <c r="CM38" s="699">
        <f>'B5_NHA data 2017'!C38</f>
        <v>182</v>
      </c>
      <c r="CN38" s="694">
        <f>'B5_NHA data 2017'!D38</f>
        <v>258266</v>
      </c>
      <c r="CO38" s="699">
        <f>'B5_NHA data 2017'!E38</f>
        <v>181</v>
      </c>
      <c r="CP38" s="694">
        <f>'B5_NHA data 2017'!F38</f>
        <v>435000</v>
      </c>
      <c r="CQ38" s="699">
        <f>'B5_NHA data 2017'!G38</f>
        <v>1</v>
      </c>
      <c r="CR38" s="700">
        <f t="shared" si="32"/>
        <v>0.15170222222222221</v>
      </c>
      <c r="CS38" s="701">
        <f t="shared" si="33"/>
        <v>0.21536941176470589</v>
      </c>
      <c r="CT38" s="693">
        <f t="shared" si="34"/>
        <v>0.15231788079470199</v>
      </c>
      <c r="CU38" s="700">
        <f t="shared" si="9"/>
        <v>0.26406341463414634</v>
      </c>
      <c r="CV38" s="701">
        <f t="shared" si="10"/>
        <v>0.2598341463414634</v>
      </c>
      <c r="CW38" s="693">
        <f t="shared" si="65"/>
        <v>1.7204502814258913</v>
      </c>
      <c r="CX38" s="694">
        <f>'B5_NHA data 2018'!B38</f>
        <v>245000</v>
      </c>
      <c r="CY38" s="699">
        <f>'B5_NHA data 2018'!C38</f>
        <v>137</v>
      </c>
      <c r="CZ38" s="694">
        <f>'B5_NHA data 2018'!D38</f>
        <v>237500</v>
      </c>
      <c r="DA38" s="699">
        <f>'B5_NHA data 2018'!E38</f>
        <v>134</v>
      </c>
      <c r="DB38" s="694">
        <f>'B5_NHA data 2018'!F38</f>
        <v>499933</v>
      </c>
      <c r="DC38" s="699">
        <f>'B5_NHA data 2018'!G38</f>
        <v>3</v>
      </c>
      <c r="DD38" s="700">
        <f t="shared" si="35"/>
        <v>-5.4539560766093086E-2</v>
      </c>
      <c r="DE38" s="701">
        <f t="shared" si="36"/>
        <v>-8.0405473426622159E-2</v>
      </c>
      <c r="DF38" s="693">
        <f t="shared" si="11"/>
        <v>0.1492712643678161</v>
      </c>
      <c r="DG38" s="700">
        <f t="shared" si="12"/>
        <v>0.3611111111111111</v>
      </c>
      <c r="DH38" s="701">
        <f t="shared" si="13"/>
        <v>0.35714285714285715</v>
      </c>
      <c r="DI38" s="693">
        <f t="shared" si="66"/>
        <v>1.2724227272727273</v>
      </c>
      <c r="DJ38" s="694">
        <f>'B5_NHA data 2019'!B38</f>
        <v>275000</v>
      </c>
      <c r="DK38" s="699">
        <f>'B5_NHA data 2019'!C38</f>
        <v>147</v>
      </c>
      <c r="DL38" s="694">
        <f>'B5_NHA data 2019'!D38</f>
        <v>273000</v>
      </c>
      <c r="DM38" s="699">
        <f>'B5_NHA data 2019'!E38</f>
        <v>145</v>
      </c>
      <c r="DN38" s="694">
        <f>'B5_NHA data 2019'!F38</f>
        <v>532500</v>
      </c>
      <c r="DO38" s="699">
        <f>'B5_NHA data 2019'!G38</f>
        <v>2</v>
      </c>
      <c r="DP38" s="700">
        <f t="shared" si="37"/>
        <v>0.12244897959183673</v>
      </c>
      <c r="DQ38" s="701">
        <f t="shared" si="38"/>
        <v>0.14947368421052631</v>
      </c>
      <c r="DR38" s="693">
        <f t="shared" si="67"/>
        <v>6.5142729125702847E-2</v>
      </c>
      <c r="DS38" s="700">
        <f t="shared" si="39"/>
        <v>0.40306122448979592</v>
      </c>
      <c r="DT38" s="701">
        <f t="shared" si="40"/>
        <v>0.40336086936406679</v>
      </c>
      <c r="DU38" s="693">
        <f t="shared" si="52"/>
        <v>0.50028315203151019</v>
      </c>
      <c r="DV38" s="694">
        <f>'B5_NHA data 2020'!C38</f>
        <v>295000</v>
      </c>
      <c r="DW38" s="699">
        <f>'B5_NHA data 2020'!B38</f>
        <v>101</v>
      </c>
      <c r="DX38" s="694">
        <f>'B5_NHA data 2020'!E38</f>
        <v>295000</v>
      </c>
      <c r="DY38" s="699">
        <f>'B5_NHA data 2020'!D38</f>
        <v>99</v>
      </c>
      <c r="DZ38" s="694">
        <f>'B5_NHA data 2020'!G38</f>
        <v>510000</v>
      </c>
      <c r="EA38" s="699">
        <f>'B5_NHA data 2020'!F38</f>
        <v>2</v>
      </c>
      <c r="EB38" s="700">
        <f t="shared" si="41"/>
        <v>7.2727272727272724E-2</v>
      </c>
      <c r="EC38" s="701">
        <f t="shared" si="42"/>
        <v>8.0586080586080591E-2</v>
      </c>
      <c r="ED38" s="693">
        <f t="shared" si="53"/>
        <v>-4.2253521126760563E-2</v>
      </c>
      <c r="EE38" s="700">
        <f t="shared" si="43"/>
        <v>0.43902439024390244</v>
      </c>
      <c r="EF38" s="701">
        <f t="shared" si="44"/>
        <v>0.47549429058734677</v>
      </c>
      <c r="EG38" s="693">
        <f t="shared" si="45"/>
        <v>0.55757055641917586</v>
      </c>
      <c r="EH38" s="694">
        <f>'B5_NHA data 2021'!C38</f>
        <v>378000</v>
      </c>
      <c r="EI38" s="699">
        <f>'B5_NHA data 2021'!B38</f>
        <v>123</v>
      </c>
      <c r="EJ38" s="694">
        <f>'B5_NHA data 2021'!E38</f>
        <v>378000</v>
      </c>
      <c r="EK38" s="699">
        <f>'B5_NHA data 2021'!D38</f>
        <v>123</v>
      </c>
      <c r="EL38" s="694" t="s">
        <v>117</v>
      </c>
      <c r="EM38" s="699">
        <f>'B5_NHA data 2021'!F38</f>
        <v>0</v>
      </c>
      <c r="EN38" s="694">
        <f>'B5_NHA data 2022'!C38</f>
        <v>442000</v>
      </c>
      <c r="EO38" s="699">
        <f>'B5_NHA data 2022'!B38</f>
        <v>153</v>
      </c>
      <c r="EP38" s="694">
        <f>'B5_NHA data 2022'!E38</f>
        <v>442000</v>
      </c>
      <c r="EQ38" s="699">
        <f>'B5_NHA data 2022'!D38</f>
        <v>151</v>
      </c>
      <c r="ER38" s="694">
        <f>'B5_NHA data 2022'!G38</f>
        <v>752500</v>
      </c>
      <c r="ES38" s="699">
        <f>'B5_NHA data 2022'!F38</f>
        <v>2</v>
      </c>
      <c r="ET38" s="694">
        <v>402500</v>
      </c>
      <c r="EU38" s="699">
        <v>126</v>
      </c>
      <c r="EV38" s="694">
        <v>385000</v>
      </c>
      <c r="EW38" s="699">
        <v>123</v>
      </c>
      <c r="EX38" s="694">
        <v>929000</v>
      </c>
      <c r="EY38" s="699">
        <v>3</v>
      </c>
      <c r="EZ38" s="694">
        <v>505000</v>
      </c>
      <c r="FA38" s="699">
        <v>88</v>
      </c>
      <c r="FB38" s="694">
        <v>500000</v>
      </c>
      <c r="FC38" s="699">
        <v>81</v>
      </c>
      <c r="FD38" s="694">
        <v>785000</v>
      </c>
      <c r="FE38" s="699">
        <v>7</v>
      </c>
      <c r="FF38" s="694">
        <v>485000</v>
      </c>
      <c r="FG38" s="699">
        <v>101</v>
      </c>
      <c r="FH38" s="694">
        <v>475000</v>
      </c>
      <c r="FI38" s="699">
        <v>90</v>
      </c>
      <c r="FJ38" s="694">
        <v>719900</v>
      </c>
      <c r="FK38" s="699">
        <v>11</v>
      </c>
      <c r="FL38" s="700">
        <f t="shared" si="46"/>
        <v>-3.9603960396039604E-2</v>
      </c>
      <c r="FM38" s="701">
        <f t="shared" si="47"/>
        <v>-0.05</v>
      </c>
      <c r="FN38" s="693">
        <f t="shared" si="48"/>
        <v>-8.2929936305732491E-2</v>
      </c>
      <c r="FO38" s="804">
        <f t="shared" si="61"/>
        <v>0.83636363636363631</v>
      </c>
      <c r="FP38" s="805">
        <f t="shared" si="62"/>
        <v>0.83150183150183155</v>
      </c>
      <c r="FQ38" s="806">
        <f t="shared" si="63"/>
        <v>0.47417840375586856</v>
      </c>
    </row>
    <row r="39" spans="1:173" s="692" customFormat="1">
      <c r="A39" s="688" t="s">
        <v>52</v>
      </c>
      <c r="B39" s="689">
        <f>'B5_NHA data 2008'!B38</f>
        <v>234900</v>
      </c>
      <c r="C39" s="695">
        <f>'B5_NHA data 2008'!C38</f>
        <v>87</v>
      </c>
      <c r="D39" s="689">
        <f>'B5_NHA data 2008'!D38</f>
        <v>214900</v>
      </c>
      <c r="E39" s="703">
        <f>'B5_NHA data 2008'!E38</f>
        <v>61</v>
      </c>
      <c r="F39" s="689">
        <f>'B5_NHA data 2008'!F38</f>
        <v>290455</v>
      </c>
      <c r="G39" s="695">
        <f>'B5_NHA data 2008'!G38</f>
        <v>26</v>
      </c>
      <c r="H39" s="693">
        <f>(B39-'B5_NHA data 2007'!B38)/'B5_NHA data 2007'!B38</f>
        <v>0</v>
      </c>
      <c r="I39" s="693">
        <f>(D39-'B5_NHA data 2007'!D38)/'B5_NHA data 2007'!D38</f>
        <v>-4.4888888888888888E-2</v>
      </c>
      <c r="J39" s="693">
        <f>(F39-'B5_NHA data 2007'!F38)/'B5_NHA data 2007'!F38</f>
        <v>0.21073363901625677</v>
      </c>
      <c r="L39" s="689">
        <f>'B5_NHA data 2009'!B38</f>
        <v>198000</v>
      </c>
      <c r="M39" s="695">
        <f>'B5_NHA data 2009'!C38</f>
        <v>133</v>
      </c>
      <c r="N39" s="689">
        <f>'B5_NHA data 2009'!D38</f>
        <v>180000</v>
      </c>
      <c r="O39" s="703">
        <f>'B5_NHA data 2009'!E38</f>
        <v>102</v>
      </c>
      <c r="P39" s="689">
        <f>'B5_NHA data 2009'!F38</f>
        <v>242800</v>
      </c>
      <c r="Q39" s="695">
        <f>'B5_NHA data 2009'!G38</f>
        <v>31</v>
      </c>
      <c r="R39" s="693">
        <f t="shared" si="16"/>
        <v>-0.15708812260536398</v>
      </c>
      <c r="S39" s="693">
        <f t="shared" si="17"/>
        <v>-0.16240111679851094</v>
      </c>
      <c r="T39" s="693">
        <f t="shared" si="18"/>
        <v>-0.16407016577438846</v>
      </c>
      <c r="V39" s="689">
        <f>'B5_NHA data 2010'!B38</f>
        <v>200000</v>
      </c>
      <c r="W39" s="695">
        <f>'B5_NHA data 2010'!C38</f>
        <v>118</v>
      </c>
      <c r="X39" s="689">
        <f>'B5_NHA data 2010'!D38</f>
        <v>192500</v>
      </c>
      <c r="Y39" s="703">
        <f>'B5_NHA data 2010'!E38</f>
        <v>99</v>
      </c>
      <c r="Z39" s="689">
        <f>'B5_NHA data 2010'!F38</f>
        <v>249000</v>
      </c>
      <c r="AA39" s="695">
        <f>'B5_NHA data 2010'!G38</f>
        <v>19</v>
      </c>
      <c r="AB39" s="693">
        <f t="shared" si="19"/>
        <v>1.0101010101010102E-2</v>
      </c>
      <c r="AC39" s="693">
        <f t="shared" si="20"/>
        <v>6.9444444444444448E-2</v>
      </c>
      <c r="AD39" s="693">
        <f t="shared" si="21"/>
        <v>2.5535420098846788E-2</v>
      </c>
      <c r="AF39" s="689">
        <f>'B5_NHA data 2011'!B38</f>
        <v>218000</v>
      </c>
      <c r="AG39" s="695">
        <f>'B5_NHA data 2011'!C38</f>
        <v>96</v>
      </c>
      <c r="AH39" s="689">
        <f>'B5_NHA data 2011'!D38</f>
        <v>200000</v>
      </c>
      <c r="AI39" s="703">
        <f>'B5_NHA data 2011'!E38</f>
        <v>79</v>
      </c>
      <c r="AJ39" s="689">
        <f>'B5_NHA data 2011'!F38</f>
        <v>224900</v>
      </c>
      <c r="AK39" s="695">
        <f>'B5_NHA data 2011'!G38</f>
        <v>17</v>
      </c>
      <c r="AL39" s="693">
        <f t="shared" si="22"/>
        <v>0.09</v>
      </c>
      <c r="AM39" s="693">
        <f t="shared" si="23"/>
        <v>3.896103896103896E-2</v>
      </c>
      <c r="AN39" s="693">
        <f t="shared" si="24"/>
        <v>-9.6787148594377509E-2</v>
      </c>
      <c r="AP39" s="694">
        <f>'B5_NHA data 2012'!B38</f>
        <v>179000</v>
      </c>
      <c r="AQ39" s="695">
        <f>'B5_NHA data 2012'!C38</f>
        <v>104</v>
      </c>
      <c r="AR39" s="694">
        <f>'B5_NHA data 2012'!D38</f>
        <v>175500</v>
      </c>
      <c r="AS39" s="695">
        <f>'B5_NHA data 2012'!E38</f>
        <v>93</v>
      </c>
      <c r="AT39" s="694">
        <f>'B5_NHA data 2012'!F38</f>
        <v>214900</v>
      </c>
      <c r="AU39" s="695">
        <f>'B5_NHA data 2012'!G38</f>
        <v>11</v>
      </c>
      <c r="AV39" s="694">
        <f>'B5_NHA data 2013'!B38</f>
        <v>190000</v>
      </c>
      <c r="AW39" s="695">
        <f>'B5_NHA data 2013'!C38</f>
        <v>136</v>
      </c>
      <c r="AX39" s="694">
        <f>'B5_NHA data 2013'!D38</f>
        <v>188000</v>
      </c>
      <c r="AY39" s="695">
        <f>'B5_NHA data 2013'!E38</f>
        <v>128</v>
      </c>
      <c r="AZ39" s="694">
        <f>'B5_NHA data 2013'!F38</f>
        <v>220440</v>
      </c>
      <c r="BA39" s="695">
        <f>'B5_NHA data 2013'!G38</f>
        <v>8</v>
      </c>
      <c r="BB39" s="696">
        <f t="shared" si="25"/>
        <v>6.1452513966480445E-2</v>
      </c>
      <c r="BC39" s="697">
        <f t="shared" si="26"/>
        <v>7.1225071225071226E-2</v>
      </c>
      <c r="BD39" s="698">
        <f t="shared" si="27"/>
        <v>2.5779432294090274E-2</v>
      </c>
      <c r="BE39" s="694">
        <f>'B5_NHA data 2014'!B38</f>
        <v>211933</v>
      </c>
      <c r="BF39" s="699">
        <f>'B5_NHA data 2014'!C38</f>
        <v>106</v>
      </c>
      <c r="BG39" s="694">
        <f>'B5_NHA data 2014'!D38</f>
        <v>207500</v>
      </c>
      <c r="BH39" s="699">
        <f>'B5_NHA data 2014'!E38</f>
        <v>94</v>
      </c>
      <c r="BI39" s="694">
        <f>'B5_NHA data 2014'!F38</f>
        <v>222466</v>
      </c>
      <c r="BJ39" s="699">
        <f>'B5_NHA data 2014'!G38</f>
        <v>12</v>
      </c>
      <c r="BK39" s="700">
        <f t="shared" ref="BK39:BK55" si="68">(BE39-AV39)/AV39</f>
        <v>0.11543684210526316</v>
      </c>
      <c r="BL39" s="701">
        <f t="shared" ref="BL39:BL55" si="69">(BG39-AX39)/AX39</f>
        <v>0.10372340425531915</v>
      </c>
      <c r="BM39" s="693">
        <f t="shared" si="64"/>
        <v>9.1907094901106882E-3</v>
      </c>
      <c r="BN39" s="694">
        <f>'B5_NHA data 2015'!B38</f>
        <v>208000</v>
      </c>
      <c r="BO39" s="699">
        <f>'B5_NHA data 2015'!C38</f>
        <v>174</v>
      </c>
      <c r="BP39" s="694">
        <f>'B5_NHA data 2015'!D38</f>
        <v>208000</v>
      </c>
      <c r="BQ39" s="699">
        <f>'B5_NHA data 2015'!E38</f>
        <v>171</v>
      </c>
      <c r="BR39" s="694">
        <f>'B5_NHA data 2015'!F38</f>
        <v>258000</v>
      </c>
      <c r="BS39" s="699">
        <f>'B5_NHA data 2015'!G38</f>
        <v>3</v>
      </c>
      <c r="BT39" s="700">
        <f t="shared" ref="BT39:BT55" si="70">(BN39-BE39)/BE39</f>
        <v>-1.8557751742295913E-2</v>
      </c>
      <c r="BU39" s="701">
        <f t="shared" ref="BU39:BU55" si="71">(BP39-BG39)/BG39</f>
        <v>2.4096385542168677E-3</v>
      </c>
      <c r="BV39" s="693">
        <f t="shared" ref="BV39:BV55" si="72">(BR39-BI39)/BI39</f>
        <v>0.15972777862684634</v>
      </c>
      <c r="BW39" s="700">
        <f t="shared" ref="BW39:BW55" si="73">(BN39-V39)/V39</f>
        <v>0.04</v>
      </c>
      <c r="BX39" s="701">
        <f t="shared" ref="BX39:BX55" si="74">(BP39-X39)/X39</f>
        <v>8.0519480519480519E-2</v>
      </c>
      <c r="BY39" s="693">
        <f t="shared" ref="BY39:BY55" si="75">(BR39-Z39)/Z39</f>
        <v>3.614457831325301E-2</v>
      </c>
      <c r="BZ39" s="694">
        <f>'B5_NHA data 2016'!B39</f>
        <v>235000</v>
      </c>
      <c r="CA39" s="699">
        <f>'B5_NHA data 2016'!C39</f>
        <v>165</v>
      </c>
      <c r="CB39" s="694">
        <f>'B5_NHA data 2016'!D39</f>
        <v>235000</v>
      </c>
      <c r="CC39" s="699">
        <f>'B5_NHA data 2016'!E39</f>
        <v>163</v>
      </c>
      <c r="CD39" s="694">
        <f>'B5_NHA data 2016'!F39</f>
        <v>264366</v>
      </c>
      <c r="CE39" s="699">
        <f>'B5_NHA data 2016'!G39</f>
        <v>2</v>
      </c>
      <c r="CF39" s="700">
        <f t="shared" si="29"/>
        <v>0.12980769230769232</v>
      </c>
      <c r="CG39" s="701">
        <f t="shared" si="30"/>
        <v>0.12980769230769232</v>
      </c>
      <c r="CH39" s="693">
        <f t="shared" si="31"/>
        <v>2.4674418604651163E-2</v>
      </c>
      <c r="CI39" s="700">
        <f t="shared" ref="CI39:CI55" si="76">(BZ39-AF39)/AF39</f>
        <v>7.7981651376146793E-2</v>
      </c>
      <c r="CJ39" s="701">
        <f t="shared" ref="CJ39:CJ55" si="77">(CB39-AH39)/AH39</f>
        <v>0.17499999999999999</v>
      </c>
      <c r="CK39" s="693">
        <f t="shared" si="54"/>
        <v>0.17548243663850599</v>
      </c>
      <c r="CL39" s="694">
        <f>'B5_NHA data 2017'!B39</f>
        <v>240000</v>
      </c>
      <c r="CM39" s="699">
        <f>'B5_NHA data 2017'!C39</f>
        <v>174</v>
      </c>
      <c r="CN39" s="694">
        <f>'B5_NHA data 2017'!D39</f>
        <v>240000</v>
      </c>
      <c r="CO39" s="699">
        <f>'B5_NHA data 2017'!E39</f>
        <v>169</v>
      </c>
      <c r="CP39" s="694">
        <f>'B5_NHA data 2017'!F39</f>
        <v>315000</v>
      </c>
      <c r="CQ39" s="699">
        <f>'B5_NHA data 2017'!G39</f>
        <v>5</v>
      </c>
      <c r="CR39" s="700">
        <f t="shared" si="32"/>
        <v>2.1276595744680851E-2</v>
      </c>
      <c r="CS39" s="701">
        <f t="shared" si="33"/>
        <v>2.1276595744680851E-2</v>
      </c>
      <c r="CT39" s="693">
        <f t="shared" si="34"/>
        <v>0.19152992442295907</v>
      </c>
      <c r="CU39" s="700">
        <f t="shared" ref="CU39:CU55" si="78">(CL39-AP39)/AP39</f>
        <v>0.34078212290502791</v>
      </c>
      <c r="CV39" s="701">
        <f t="shared" ref="CV39:CV55" si="79">(CN39-AR39)/AR39</f>
        <v>0.36752136752136755</v>
      </c>
      <c r="CW39" s="693">
        <f t="shared" si="65"/>
        <v>0.46579804560260585</v>
      </c>
      <c r="CX39" s="694">
        <f>'B5_NHA data 2018'!B39</f>
        <v>269000</v>
      </c>
      <c r="CY39" s="699">
        <f>'B5_NHA data 2018'!C39</f>
        <v>159</v>
      </c>
      <c r="CZ39" s="694">
        <f>'B5_NHA data 2018'!D39</f>
        <v>270000</v>
      </c>
      <c r="DA39" s="699">
        <f>'B5_NHA data 2018'!E39</f>
        <v>153</v>
      </c>
      <c r="DB39" s="694">
        <f>'B5_NHA data 2018'!F39</f>
        <v>264500</v>
      </c>
      <c r="DC39" s="699">
        <f>'B5_NHA data 2018'!G39</f>
        <v>6</v>
      </c>
      <c r="DD39" s="700">
        <f t="shared" si="35"/>
        <v>0.12083333333333333</v>
      </c>
      <c r="DE39" s="701">
        <f t="shared" si="36"/>
        <v>0.125</v>
      </c>
      <c r="DF39" s="693">
        <f t="shared" si="11"/>
        <v>-0.16031746031746033</v>
      </c>
      <c r="DG39" s="700">
        <f t="shared" ref="DG39:DG55" si="80">(CX39-AV39)/AV39</f>
        <v>0.41578947368421054</v>
      </c>
      <c r="DH39" s="701">
        <f t="shared" ref="DH39:DH55" si="81">(CZ39-AX39)/AX39</f>
        <v>0.43617021276595747</v>
      </c>
      <c r="DI39" s="693">
        <f t="shared" si="66"/>
        <v>0.19987298131010706</v>
      </c>
      <c r="DJ39" s="694">
        <f>'B5_NHA data 2019'!B39</f>
        <v>290000</v>
      </c>
      <c r="DK39" s="699">
        <f>'B5_NHA data 2019'!C39</f>
        <v>171</v>
      </c>
      <c r="DL39" s="694">
        <f>'B5_NHA data 2019'!D39</f>
        <v>292500</v>
      </c>
      <c r="DM39" s="699">
        <f>'B5_NHA data 2019'!E39</f>
        <v>164</v>
      </c>
      <c r="DN39" s="694">
        <f>'B5_NHA data 2019'!F39</f>
        <v>272533</v>
      </c>
      <c r="DO39" s="699">
        <f>'B5_NHA data 2019'!G39</f>
        <v>7</v>
      </c>
      <c r="DP39" s="700">
        <f t="shared" si="37"/>
        <v>7.8066914498141265E-2</v>
      </c>
      <c r="DQ39" s="701">
        <f t="shared" si="38"/>
        <v>8.3333333333333329E-2</v>
      </c>
      <c r="DR39" s="693">
        <f t="shared" si="67"/>
        <v>3.0370510396975425E-2</v>
      </c>
      <c r="DS39" s="700">
        <f t="shared" si="39"/>
        <v>0.36835698074391438</v>
      </c>
      <c r="DT39" s="701">
        <f t="shared" si="40"/>
        <v>0.40963855421686746</v>
      </c>
      <c r="DU39" s="693">
        <f t="shared" si="52"/>
        <v>0.22505461508724928</v>
      </c>
      <c r="DV39" s="694">
        <f>'B5_NHA data 2020'!C39</f>
        <v>283933</v>
      </c>
      <c r="DW39" s="699">
        <f>'B5_NHA data 2020'!B39</f>
        <v>139</v>
      </c>
      <c r="DX39" s="694">
        <f>'B5_NHA data 2020'!E39</f>
        <v>279933</v>
      </c>
      <c r="DY39" s="699">
        <f>'B5_NHA data 2020'!D39</f>
        <v>129</v>
      </c>
      <c r="DZ39" s="694">
        <f>'B5_NHA data 2020'!G39</f>
        <v>337466</v>
      </c>
      <c r="EA39" s="699">
        <f>'B5_NHA data 2020'!F39</f>
        <v>10</v>
      </c>
      <c r="EB39" s="700">
        <f t="shared" si="41"/>
        <v>-2.0920689655172412E-2</v>
      </c>
      <c r="EC39" s="701">
        <f t="shared" si="42"/>
        <v>-4.2964102564102567E-2</v>
      </c>
      <c r="ED39" s="693">
        <f t="shared" si="53"/>
        <v>0.23825738534416016</v>
      </c>
      <c r="EE39" s="700">
        <f t="shared" si="43"/>
        <v>0.36506250000000001</v>
      </c>
      <c r="EF39" s="701">
        <f t="shared" si="44"/>
        <v>0.34583173076923079</v>
      </c>
      <c r="EG39" s="693">
        <f t="shared" si="45"/>
        <v>0.30800775193798452</v>
      </c>
      <c r="EH39" s="694">
        <f>'B5_NHA data 2021'!C39</f>
        <v>350000</v>
      </c>
      <c r="EI39" s="699">
        <f>'B5_NHA data 2021'!B39</f>
        <v>125</v>
      </c>
      <c r="EJ39" s="694">
        <f>'B5_NHA data 2021'!E39</f>
        <v>350000</v>
      </c>
      <c r="EK39" s="699">
        <f>'B5_NHA data 2021'!D39</f>
        <v>123</v>
      </c>
      <c r="EL39" s="694">
        <f>'B5_NHA data 2021'!G39</f>
        <v>407466</v>
      </c>
      <c r="EM39" s="699">
        <f>'B5_NHA data 2021'!F39</f>
        <v>2</v>
      </c>
      <c r="EN39" s="694">
        <f>'B5_NHA data 2022'!C39</f>
        <v>395000</v>
      </c>
      <c r="EO39" s="699">
        <f>'B5_NHA data 2022'!B39</f>
        <v>150</v>
      </c>
      <c r="EP39" s="694">
        <f>'B5_NHA data 2022'!E39</f>
        <v>390000</v>
      </c>
      <c r="EQ39" s="699">
        <f>'B5_NHA data 2022'!D39</f>
        <v>143</v>
      </c>
      <c r="ER39" s="694">
        <f>'B5_NHA data 2022'!G39</f>
        <v>555000</v>
      </c>
      <c r="ES39" s="699">
        <f>'B5_NHA data 2022'!F39</f>
        <v>7</v>
      </c>
      <c r="ET39" s="694">
        <v>405000</v>
      </c>
      <c r="EU39" s="699">
        <v>167</v>
      </c>
      <c r="EV39" s="694">
        <v>400000</v>
      </c>
      <c r="EW39" s="699">
        <v>161</v>
      </c>
      <c r="EX39" s="694">
        <v>569966</v>
      </c>
      <c r="EY39" s="699">
        <v>6</v>
      </c>
      <c r="EZ39" s="694">
        <v>435000</v>
      </c>
      <c r="FA39" s="699">
        <v>99</v>
      </c>
      <c r="FB39" s="694">
        <v>435000</v>
      </c>
      <c r="FC39" s="699">
        <v>95</v>
      </c>
      <c r="FD39" s="694">
        <v>440000</v>
      </c>
      <c r="FE39" s="699">
        <v>4</v>
      </c>
      <c r="FF39" s="694">
        <v>489900</v>
      </c>
      <c r="FG39" s="699">
        <v>91</v>
      </c>
      <c r="FH39" s="694">
        <v>495000</v>
      </c>
      <c r="FI39" s="699">
        <v>82</v>
      </c>
      <c r="FJ39" s="694">
        <v>485000</v>
      </c>
      <c r="FK39" s="699">
        <v>9</v>
      </c>
      <c r="FL39" s="700">
        <f t="shared" si="46"/>
        <v>0.12620689655172415</v>
      </c>
      <c r="FM39" s="701">
        <f t="shared" si="47"/>
        <v>0.13793103448275862</v>
      </c>
      <c r="FN39" s="693">
        <f t="shared" si="48"/>
        <v>0.10227272727272728</v>
      </c>
      <c r="FO39" s="804">
        <f t="shared" si="61"/>
        <v>0.5</v>
      </c>
      <c r="FP39" s="805">
        <f t="shared" si="62"/>
        <v>0.48717948717948717</v>
      </c>
      <c r="FQ39" s="806">
        <f t="shared" si="63"/>
        <v>0.61448338366362976</v>
      </c>
    </row>
    <row r="40" spans="1:173" s="708" customFormat="1">
      <c r="A40" s="704" t="s">
        <v>55</v>
      </c>
      <c r="B40" s="727">
        <f>'B5_NHA data 2008'!B39</f>
        <v>275000</v>
      </c>
      <c r="C40" s="728">
        <f>'B5_NHA data 2008'!C39</f>
        <v>52</v>
      </c>
      <c r="D40" s="727">
        <f>'B5_NHA data 2008'!D39</f>
        <v>275000</v>
      </c>
      <c r="E40" s="729">
        <f>'B5_NHA data 2008'!E39</f>
        <v>36</v>
      </c>
      <c r="F40" s="727">
        <f>'B5_NHA data 2008'!F39</f>
        <v>303500</v>
      </c>
      <c r="G40" s="728">
        <f>'B5_NHA data 2008'!G39</f>
        <v>16</v>
      </c>
      <c r="H40" s="709">
        <f>(B40-'B5_NHA data 2007'!B39)/'B5_NHA data 2007'!B39</f>
        <v>0</v>
      </c>
      <c r="I40" s="709">
        <f>(D40-'B5_NHA data 2007'!D39)/'B5_NHA data 2007'!D39</f>
        <v>1.8518518518518517E-2</v>
      </c>
      <c r="J40" s="709">
        <f>(F40-'B5_NHA data 2007'!F39)/'B5_NHA data 2007'!F39</f>
        <v>-0.1195293325829267</v>
      </c>
      <c r="L40" s="727">
        <f>'B5_NHA data 2009'!B39</f>
        <v>243000</v>
      </c>
      <c r="M40" s="728">
        <f>'B5_NHA data 2009'!C39</f>
        <v>67</v>
      </c>
      <c r="N40" s="727">
        <f>'B5_NHA data 2009'!D39</f>
        <v>232000</v>
      </c>
      <c r="O40" s="729">
        <f>'B5_NHA data 2009'!E39</f>
        <v>51</v>
      </c>
      <c r="P40" s="727">
        <f>'B5_NHA data 2009'!F39</f>
        <v>255900</v>
      </c>
      <c r="Q40" s="728">
        <f>'B5_NHA data 2009'!G39</f>
        <v>16</v>
      </c>
      <c r="R40" s="709">
        <f t="shared" si="16"/>
        <v>-0.11636363636363636</v>
      </c>
      <c r="S40" s="709">
        <f t="shared" si="17"/>
        <v>-0.15636363636363637</v>
      </c>
      <c r="T40" s="709">
        <f t="shared" si="18"/>
        <v>-0.15683690280065898</v>
      </c>
      <c r="V40" s="727">
        <f>'B5_NHA data 2010'!B39</f>
        <v>233500</v>
      </c>
      <c r="W40" s="728">
        <f>'B5_NHA data 2010'!C39</f>
        <v>80</v>
      </c>
      <c r="X40" s="727">
        <f>'B5_NHA data 2010'!D39</f>
        <v>218900</v>
      </c>
      <c r="Y40" s="729">
        <f>'B5_NHA data 2010'!E39</f>
        <v>52</v>
      </c>
      <c r="Z40" s="727">
        <f>'B5_NHA data 2010'!F39</f>
        <v>265000</v>
      </c>
      <c r="AA40" s="728">
        <f>'B5_NHA data 2010'!G39</f>
        <v>28</v>
      </c>
      <c r="AB40" s="709">
        <f t="shared" si="19"/>
        <v>-3.9094650205761319E-2</v>
      </c>
      <c r="AC40" s="709">
        <f t="shared" si="20"/>
        <v>-5.6465517241379312E-2</v>
      </c>
      <c r="AD40" s="709">
        <f t="shared" si="21"/>
        <v>3.5560765924189136E-2</v>
      </c>
      <c r="AF40" s="727">
        <f>'B5_NHA data 2011'!B39</f>
        <v>239000</v>
      </c>
      <c r="AG40" s="728">
        <f>'B5_NHA data 2011'!C39</f>
        <v>73</v>
      </c>
      <c r="AH40" s="727">
        <f>'B5_NHA data 2011'!D39</f>
        <v>199900</v>
      </c>
      <c r="AI40" s="729">
        <f>'B5_NHA data 2011'!E39</f>
        <v>48</v>
      </c>
      <c r="AJ40" s="727">
        <f>'B5_NHA data 2011'!F39</f>
        <v>273200</v>
      </c>
      <c r="AK40" s="728">
        <f>'B5_NHA data 2011'!G39</f>
        <v>25</v>
      </c>
      <c r="AL40" s="709">
        <f t="shared" si="22"/>
        <v>2.3554603854389723E-2</v>
      </c>
      <c r="AM40" s="709">
        <f t="shared" si="23"/>
        <v>-8.6797624486066691E-2</v>
      </c>
      <c r="AN40" s="709">
        <f t="shared" si="24"/>
        <v>3.0943396226415093E-2</v>
      </c>
      <c r="AP40" s="730">
        <f>'B5_NHA data 2012'!B39</f>
        <v>229900</v>
      </c>
      <c r="AQ40" s="728">
        <f>'B5_NHA data 2012'!C39</f>
        <v>74</v>
      </c>
      <c r="AR40" s="730">
        <f>'B5_NHA data 2012'!D39</f>
        <v>215000</v>
      </c>
      <c r="AS40" s="728">
        <f>'B5_NHA data 2012'!E39</f>
        <v>54</v>
      </c>
      <c r="AT40" s="730">
        <f>'B5_NHA data 2012'!F39</f>
        <v>279933</v>
      </c>
      <c r="AU40" s="728">
        <f>'B5_NHA data 2012'!G39</f>
        <v>20</v>
      </c>
      <c r="AV40" s="730">
        <f>'B5_NHA data 2013'!B39</f>
        <v>235000</v>
      </c>
      <c r="AW40" s="728">
        <f>'B5_NHA data 2013'!C39</f>
        <v>80</v>
      </c>
      <c r="AX40" s="730">
        <f>'B5_NHA data 2013'!D39</f>
        <v>229900</v>
      </c>
      <c r="AY40" s="728">
        <f>'B5_NHA data 2013'!E39</f>
        <v>69</v>
      </c>
      <c r="AZ40" s="730">
        <f>'B5_NHA data 2013'!F39</f>
        <v>287500</v>
      </c>
      <c r="BA40" s="728">
        <f>'B5_NHA data 2013'!G39</f>
        <v>11</v>
      </c>
      <c r="BB40" s="712">
        <f t="shared" si="25"/>
        <v>2.2183558068725531E-2</v>
      </c>
      <c r="BC40" s="713">
        <f t="shared" si="26"/>
        <v>6.9302325581395346E-2</v>
      </c>
      <c r="BD40" s="714">
        <f t="shared" si="27"/>
        <v>2.7031468244187003E-2</v>
      </c>
      <c r="BE40" s="730">
        <f>'B5_NHA data 2014'!B39</f>
        <v>249466</v>
      </c>
      <c r="BF40" s="731">
        <f>'B5_NHA data 2014'!C39</f>
        <v>54</v>
      </c>
      <c r="BG40" s="730">
        <f>'B5_NHA data 2014'!D39</f>
        <v>230000</v>
      </c>
      <c r="BH40" s="731">
        <f>'B5_NHA data 2014'!E39</f>
        <v>43</v>
      </c>
      <c r="BI40" s="730">
        <f>'B5_NHA data 2014'!F39</f>
        <v>330000</v>
      </c>
      <c r="BJ40" s="731">
        <f>'B5_NHA data 2014'!G39</f>
        <v>11</v>
      </c>
      <c r="BK40" s="716">
        <f t="shared" si="68"/>
        <v>6.1557446808510635E-2</v>
      </c>
      <c r="BL40" s="717">
        <f t="shared" si="69"/>
        <v>4.3497172683775554E-4</v>
      </c>
      <c r="BM40" s="709">
        <f t="shared" si="64"/>
        <v>0.14782608695652175</v>
      </c>
      <c r="BN40" s="730">
        <f>'B5_NHA data 2015'!B39</f>
        <v>257000</v>
      </c>
      <c r="BO40" s="731">
        <f>'B5_NHA data 2015'!C39</f>
        <v>117</v>
      </c>
      <c r="BP40" s="730">
        <f>'B5_NHA data 2015'!D39</f>
        <v>254000</v>
      </c>
      <c r="BQ40" s="731">
        <f>'B5_NHA data 2015'!E39</f>
        <v>111</v>
      </c>
      <c r="BR40" s="730">
        <f>'B5_NHA data 2015'!F39</f>
        <v>300000</v>
      </c>
      <c r="BS40" s="731">
        <f>'B5_NHA data 2015'!G39</f>
        <v>6</v>
      </c>
      <c r="BT40" s="716">
        <f t="shared" si="70"/>
        <v>3.0200508285698251E-2</v>
      </c>
      <c r="BU40" s="717">
        <f t="shared" si="71"/>
        <v>0.10434782608695652</v>
      </c>
      <c r="BV40" s="709">
        <f t="shared" si="72"/>
        <v>-9.0909090909090912E-2</v>
      </c>
      <c r="BW40" s="716">
        <f t="shared" si="73"/>
        <v>0.1006423982869379</v>
      </c>
      <c r="BX40" s="717">
        <f t="shared" si="74"/>
        <v>0.16034719049794427</v>
      </c>
      <c r="BY40" s="709">
        <f t="shared" si="75"/>
        <v>0.13207547169811321</v>
      </c>
      <c r="BZ40" s="730">
        <f>'B5_NHA data 2016'!B40</f>
        <v>253160</v>
      </c>
      <c r="CA40" s="731">
        <f>'B5_NHA data 2016'!C40</f>
        <v>147</v>
      </c>
      <c r="CB40" s="730">
        <f>'B5_NHA data 2016'!D40</f>
        <v>250000</v>
      </c>
      <c r="CC40" s="731">
        <f>'B5_NHA data 2016'!E40</f>
        <v>141</v>
      </c>
      <c r="CD40" s="730">
        <f>'B5_NHA data 2016'!F40</f>
        <v>346000</v>
      </c>
      <c r="CE40" s="731">
        <f>'B5_NHA data 2016'!G40</f>
        <v>6</v>
      </c>
      <c r="CF40" s="716">
        <f t="shared" si="29"/>
        <v>-1.4941634241245135E-2</v>
      </c>
      <c r="CG40" s="717">
        <f t="shared" si="30"/>
        <v>-1.5748031496062992E-2</v>
      </c>
      <c r="CH40" s="709">
        <f t="shared" si="31"/>
        <v>0.15333333333333332</v>
      </c>
      <c r="CI40" s="716">
        <f t="shared" si="76"/>
        <v>5.9246861924686194E-2</v>
      </c>
      <c r="CJ40" s="717">
        <f t="shared" si="77"/>
        <v>0.25062531265632815</v>
      </c>
      <c r="CK40" s="709">
        <f t="shared" si="54"/>
        <v>0.26647144948755491</v>
      </c>
      <c r="CL40" s="730">
        <f>'B5_NHA data 2017'!B40</f>
        <v>279000</v>
      </c>
      <c r="CM40" s="731">
        <f>'B5_NHA data 2017'!C40</f>
        <v>119</v>
      </c>
      <c r="CN40" s="730">
        <f>'B5_NHA data 2017'!D40</f>
        <v>268500</v>
      </c>
      <c r="CO40" s="731">
        <f>'B5_NHA data 2017'!E40</f>
        <v>108</v>
      </c>
      <c r="CP40" s="730">
        <f>'B5_NHA data 2017'!F40</f>
        <v>395066</v>
      </c>
      <c r="CQ40" s="731">
        <f>'B5_NHA data 2017'!G40</f>
        <v>11</v>
      </c>
      <c r="CR40" s="716">
        <f t="shared" si="32"/>
        <v>0.10206983725707063</v>
      </c>
      <c r="CS40" s="717">
        <f t="shared" si="33"/>
        <v>7.3999999999999996E-2</v>
      </c>
      <c r="CT40" s="709">
        <f t="shared" si="34"/>
        <v>0.14180924855491331</v>
      </c>
      <c r="CU40" s="716">
        <f t="shared" si="78"/>
        <v>0.21357111787733798</v>
      </c>
      <c r="CV40" s="717">
        <f t="shared" si="79"/>
        <v>0.24883720930232558</v>
      </c>
      <c r="CW40" s="709">
        <f t="shared" si="65"/>
        <v>0.41128770098559297</v>
      </c>
      <c r="CX40" s="730">
        <f>'B5_NHA data 2018'!B40</f>
        <v>315000</v>
      </c>
      <c r="CY40" s="731">
        <f>'B5_NHA data 2018'!C40</f>
        <v>111</v>
      </c>
      <c r="CZ40" s="730">
        <f>'B5_NHA data 2018'!D40</f>
        <v>312000</v>
      </c>
      <c r="DA40" s="731">
        <f>'B5_NHA data 2018'!E40</f>
        <v>105</v>
      </c>
      <c r="DB40" s="730">
        <f>'B5_NHA data 2018'!F40</f>
        <v>422133</v>
      </c>
      <c r="DC40" s="731">
        <f>'B5_NHA data 2018'!G40</f>
        <v>6</v>
      </c>
      <c r="DD40" s="716">
        <f t="shared" si="35"/>
        <v>0.12903225806451613</v>
      </c>
      <c r="DE40" s="717">
        <f t="shared" si="36"/>
        <v>0.16201117318435754</v>
      </c>
      <c r="DF40" s="709">
        <f t="shared" ref="DF40:DF55" si="82">(DB40-CP40)/CP40</f>
        <v>6.8512602957480517E-2</v>
      </c>
      <c r="DG40" s="716">
        <f t="shared" si="80"/>
        <v>0.34042553191489361</v>
      </c>
      <c r="DH40" s="717">
        <f t="shared" si="81"/>
        <v>0.35711178773379731</v>
      </c>
      <c r="DI40" s="709">
        <f t="shared" si="66"/>
        <v>0.4682886956521739</v>
      </c>
      <c r="DJ40" s="730">
        <f>'B5_NHA data 2019'!B40</f>
        <v>324000</v>
      </c>
      <c r="DK40" s="731">
        <f>'B5_NHA data 2019'!C40</f>
        <v>117</v>
      </c>
      <c r="DL40" s="730">
        <f>'B5_NHA data 2019'!D40</f>
        <v>324000</v>
      </c>
      <c r="DM40" s="731">
        <f>'B5_NHA data 2019'!E40</f>
        <v>117</v>
      </c>
      <c r="DN40" s="730" t="s">
        <v>117</v>
      </c>
      <c r="DO40" s="731" t="s">
        <v>117</v>
      </c>
      <c r="DP40" s="716">
        <f t="shared" si="37"/>
        <v>2.8571428571428571E-2</v>
      </c>
      <c r="DQ40" s="717">
        <f t="shared" si="38"/>
        <v>3.8461538461538464E-2</v>
      </c>
      <c r="DR40" s="709" t="s">
        <v>117</v>
      </c>
      <c r="DS40" s="716">
        <f t="shared" si="39"/>
        <v>0.2987741816520087</v>
      </c>
      <c r="DT40" s="717">
        <f t="shared" si="40"/>
        <v>0.40869565217391307</v>
      </c>
      <c r="DU40" s="709" t="s">
        <v>117</v>
      </c>
      <c r="DV40" s="730">
        <f>'B5_NHA data 2020'!C40</f>
        <v>370000</v>
      </c>
      <c r="DW40" s="731">
        <f>'B5_NHA data 2020'!B40</f>
        <v>89</v>
      </c>
      <c r="DX40" s="730">
        <f>'B5_NHA data 2020'!E40</f>
        <v>370000</v>
      </c>
      <c r="DY40" s="731">
        <f>'B5_NHA data 2020'!D40</f>
        <v>88</v>
      </c>
      <c r="DZ40" s="730">
        <f>'B5_NHA data 2020'!G40</f>
        <v>534933</v>
      </c>
      <c r="EA40" s="731">
        <f>'B5_NHA data 2020'!F40</f>
        <v>1</v>
      </c>
      <c r="EB40" s="716">
        <f t="shared" si="41"/>
        <v>0.1419753086419753</v>
      </c>
      <c r="EC40" s="717">
        <f t="shared" si="42"/>
        <v>0.1419753086419753</v>
      </c>
      <c r="ED40" s="732" t="s">
        <v>117</v>
      </c>
      <c r="EE40" s="716">
        <f t="shared" si="43"/>
        <v>0.43968871595330739</v>
      </c>
      <c r="EF40" s="717">
        <f t="shared" si="44"/>
        <v>0.45669291338582679</v>
      </c>
      <c r="EG40" s="709">
        <f t="shared" si="45"/>
        <v>0.78310999999999997</v>
      </c>
      <c r="EH40" s="730">
        <f>'B5_NHA data 2021'!C40</f>
        <v>415000</v>
      </c>
      <c r="EI40" s="731">
        <f>'B5_NHA data 2021'!B40</f>
        <v>93</v>
      </c>
      <c r="EJ40" s="730">
        <f>'B5_NHA data 2021'!E40</f>
        <v>414933</v>
      </c>
      <c r="EK40" s="731">
        <f>'B5_NHA data 2021'!D40</f>
        <v>91</v>
      </c>
      <c r="EL40" s="730">
        <f>'B5_NHA data 2021'!G40</f>
        <v>479500</v>
      </c>
      <c r="EM40" s="731">
        <f>'B5_NHA data 2021'!F40</f>
        <v>2</v>
      </c>
      <c r="EN40" s="730">
        <f>'B5_NHA data 2022'!C40</f>
        <v>510000</v>
      </c>
      <c r="EO40" s="731">
        <f>'B5_NHA data 2022'!B40</f>
        <v>82</v>
      </c>
      <c r="EP40" s="730">
        <f>'B5_NHA data 2022'!E40</f>
        <v>500000</v>
      </c>
      <c r="EQ40" s="731">
        <f>'B5_NHA data 2022'!D40</f>
        <v>75</v>
      </c>
      <c r="ER40" s="730">
        <f>'B5_NHA data 2022'!G40</f>
        <v>730733</v>
      </c>
      <c r="ES40" s="731">
        <f>'B5_NHA data 2022'!F40</f>
        <v>7</v>
      </c>
      <c r="ET40" s="730">
        <v>560000</v>
      </c>
      <c r="EU40" s="731">
        <v>85</v>
      </c>
      <c r="EV40" s="730">
        <v>550000</v>
      </c>
      <c r="EW40" s="731">
        <v>72</v>
      </c>
      <c r="EX40" s="730">
        <v>710000</v>
      </c>
      <c r="EY40" s="731">
        <v>13</v>
      </c>
      <c r="EZ40" s="730">
        <v>600000</v>
      </c>
      <c r="FA40" s="731">
        <v>77</v>
      </c>
      <c r="FB40" s="730">
        <v>594967</v>
      </c>
      <c r="FC40" s="731">
        <v>68</v>
      </c>
      <c r="FD40" s="730">
        <v>685000</v>
      </c>
      <c r="FE40" s="731">
        <v>9</v>
      </c>
      <c r="FF40" s="730">
        <v>610150</v>
      </c>
      <c r="FG40" s="731">
        <v>64</v>
      </c>
      <c r="FH40" s="730">
        <v>559375</v>
      </c>
      <c r="FI40" s="731">
        <v>46</v>
      </c>
      <c r="FJ40" s="730">
        <v>694750</v>
      </c>
      <c r="FK40" s="731">
        <v>18</v>
      </c>
      <c r="FL40" s="716">
        <f t="shared" si="46"/>
        <v>1.6916666666666667E-2</v>
      </c>
      <c r="FM40" s="717">
        <f t="shared" si="47"/>
        <v>-5.9821805242979864E-2</v>
      </c>
      <c r="FN40" s="709">
        <f t="shared" si="48"/>
        <v>1.4233576642335766E-2</v>
      </c>
      <c r="FO40" s="807">
        <f t="shared" si="61"/>
        <v>0.85185185185185186</v>
      </c>
      <c r="FP40" s="808">
        <f t="shared" si="62"/>
        <v>0.83631790123456795</v>
      </c>
      <c r="FQ40" s="813" t="s">
        <v>117</v>
      </c>
    </row>
    <row r="41" spans="1:173" s="774" customFormat="1">
      <c r="A41" s="770" t="s">
        <v>360</v>
      </c>
      <c r="B41" s="786">
        <f>'B5_NHA data 2008'!B40</f>
        <v>265976.94483734085</v>
      </c>
      <c r="C41" s="787">
        <f>'B5_NHA data 2008'!C40</f>
        <v>707</v>
      </c>
      <c r="D41" s="786">
        <f>'B5_NHA data 2008'!D40</f>
        <v>263770.01284403668</v>
      </c>
      <c r="E41" s="788">
        <f>'B5_NHA data 2008'!E40</f>
        <v>545</v>
      </c>
      <c r="F41" s="786" t="e">
        <f>'B5_NHA data 2008'!F40</f>
        <v>#N/A</v>
      </c>
      <c r="G41" s="787" t="e">
        <f>'B5_NHA data 2008'!G40</f>
        <v>#N/A</v>
      </c>
      <c r="H41" s="785">
        <f>(B41-'B5_NHA data 2007'!B40)/'B5_NHA data 2007'!B40</f>
        <v>-8.6739318946030333E-2</v>
      </c>
      <c r="I41" s="785">
        <f>(D41-'B5_NHA data 2007'!D40)/'B5_NHA data 2007'!D40</f>
        <v>-8.4569562173941473E-2</v>
      </c>
      <c r="J41" s="785" t="e">
        <f>(F41-'B5_NHA data 2007'!F40)/'B5_NHA data 2007'!F40</f>
        <v>#N/A</v>
      </c>
      <c r="L41" s="786">
        <f>'B5_NHA data 2009'!B40</f>
        <v>236073.6680327869</v>
      </c>
      <c r="M41" s="787">
        <f>'B5_NHA data 2009'!C40</f>
        <v>976</v>
      </c>
      <c r="N41" s="786">
        <f>'B5_NHA data 2009'!D40</f>
        <v>228015.03759398498</v>
      </c>
      <c r="O41" s="788">
        <f>'B5_NHA data 2009'!E40</f>
        <v>798</v>
      </c>
      <c r="P41" s="786">
        <f>'B5_NHA data 2009'!F40</f>
        <v>259448.93258426967</v>
      </c>
      <c r="Q41" s="787">
        <f>'B5_NHA data 2009'!G40</f>
        <v>178</v>
      </c>
      <c r="R41" s="780">
        <f t="shared" si="16"/>
        <v>-0.11242807839168696</v>
      </c>
      <c r="S41" s="780">
        <f t="shared" si="17"/>
        <v>-0.13555360165673228</v>
      </c>
      <c r="T41" s="775">
        <f>(P40-F40)/F40</f>
        <v>-0.15683690280065898</v>
      </c>
      <c r="V41" s="786">
        <f>'B5_NHA data 2010'!B40</f>
        <v>237126.70857142858</v>
      </c>
      <c r="W41" s="787">
        <f>'B5_NHA data 2010'!C40</f>
        <v>875</v>
      </c>
      <c r="X41" s="786">
        <f>'B5_NHA data 2010'!D40</f>
        <v>231004.72222222222</v>
      </c>
      <c r="Y41" s="788">
        <f>'B5_NHA data 2010'!E40</f>
        <v>720</v>
      </c>
      <c r="Z41" s="786">
        <f>'B5_NHA data 2010'!F40</f>
        <v>265830.67096774193</v>
      </c>
      <c r="AA41" s="787">
        <f>'B5_NHA data 2010'!G40</f>
        <v>155</v>
      </c>
      <c r="AB41" s="780">
        <f t="shared" si="19"/>
        <v>4.4606437787692256E-3</v>
      </c>
      <c r="AC41" s="780">
        <f t="shared" si="20"/>
        <v>1.3111787098712432E-2</v>
      </c>
      <c r="AD41" s="780">
        <f>(Z41-P41)/P41</f>
        <v>2.4597281322016818E-2</v>
      </c>
      <c r="AF41" s="786">
        <f>'B5_NHA data 2011'!B40</f>
        <v>239175.75431034484</v>
      </c>
      <c r="AG41" s="787">
        <f>'B5_NHA data 2011'!C40</f>
        <v>928</v>
      </c>
      <c r="AH41" s="786">
        <f>'B5_NHA data 2011'!D40</f>
        <v>223312.8129205922</v>
      </c>
      <c r="AI41" s="788">
        <f>'B5_NHA data 2011'!E40</f>
        <v>743</v>
      </c>
      <c r="AJ41" s="786">
        <f>'B5_NHA data 2011'!F40</f>
        <v>264644.63387978141</v>
      </c>
      <c r="AK41" s="787">
        <f>'B5_NHA data 2011'!G40</f>
        <v>183</v>
      </c>
      <c r="AL41" s="780">
        <f t="shared" si="22"/>
        <v>8.641142751319544E-3</v>
      </c>
      <c r="AM41" s="780">
        <f t="shared" si="23"/>
        <v>-3.3297627977624394E-2</v>
      </c>
      <c r="AN41" s="780">
        <f t="shared" si="24"/>
        <v>-4.4616262060461842E-3</v>
      </c>
      <c r="AP41" s="782">
        <f>'B5_NHA data 2012'!B40</f>
        <v>236549.24489795917</v>
      </c>
      <c r="AQ41" s="787">
        <f>'B5_NHA data 2012'!C40</f>
        <v>980</v>
      </c>
      <c r="AR41" s="782">
        <f>'B5_NHA data 2012'!D40</f>
        <v>224557.47836835601</v>
      </c>
      <c r="AS41" s="787">
        <f>'B5_NHA data 2012'!E40</f>
        <v>809</v>
      </c>
      <c r="AT41" s="782">
        <f>'B5_NHA data 2012'!F40</f>
        <v>277692.80701754388</v>
      </c>
      <c r="AU41" s="787">
        <f>'B5_NHA data 2012'!G40</f>
        <v>171</v>
      </c>
      <c r="AV41" s="782">
        <f>'B5_NHA data 2013'!B40</f>
        <v>245238.50491803279</v>
      </c>
      <c r="AW41" s="787">
        <f>'B5_NHA data 2013'!C40</f>
        <v>1220</v>
      </c>
      <c r="AX41" s="782">
        <f>'B5_NHA data 2013'!D40</f>
        <v>232410.63157894736</v>
      </c>
      <c r="AY41" s="787">
        <f>'B5_NHA data 2013'!E40</f>
        <v>1026</v>
      </c>
      <c r="AZ41" s="782">
        <f>'B5_NHA data 2013'!F40</f>
        <v>281334.13020833331</v>
      </c>
      <c r="BA41" s="787">
        <f>'B5_NHA data 2013'!G40</f>
        <v>192</v>
      </c>
      <c r="BB41" s="778">
        <f t="shared" si="25"/>
        <v>3.6733408402220551E-2</v>
      </c>
      <c r="BC41" s="779">
        <f t="shared" si="26"/>
        <v>3.4971684165910163E-2</v>
      </c>
      <c r="BD41" s="780">
        <f t="shared" si="27"/>
        <v>1.3112774615582275E-2</v>
      </c>
      <c r="BE41" s="782">
        <f>'B5_NHA data 2014'!B40</f>
        <v>252460.45698324023</v>
      </c>
      <c r="BF41" s="789">
        <f>'B5_NHA data 2014'!C40</f>
        <v>895</v>
      </c>
      <c r="BG41" s="782">
        <f>'B5_NHA data 2014'!D40</f>
        <v>236217.62352941177</v>
      </c>
      <c r="BH41" s="789">
        <f>'B5_NHA data 2014'!E40</f>
        <v>765</v>
      </c>
      <c r="BI41" s="782">
        <f>'B5_NHA data 2014'!F40</f>
        <v>317812.95384615386</v>
      </c>
      <c r="BJ41" s="789">
        <f>'B5_NHA data 2014'!G40</f>
        <v>130</v>
      </c>
      <c r="BK41" s="778">
        <f t="shared" si="68"/>
        <v>2.9448687381377035E-2</v>
      </c>
      <c r="BL41" s="779">
        <f t="shared" si="69"/>
        <v>1.6380455251123967E-2</v>
      </c>
      <c r="BM41" s="780">
        <f t="shared" si="64"/>
        <v>0.12966369779168735</v>
      </c>
      <c r="BN41" s="782">
        <f>'B5_NHA data 2015'!B40</f>
        <v>261780.29302899443</v>
      </c>
      <c r="BO41" s="789">
        <f>'B5_NHA data 2015'!C40</f>
        <v>1621</v>
      </c>
      <c r="BP41" s="782">
        <f>'B5_NHA data 2015'!D40</f>
        <v>259400.35297885971</v>
      </c>
      <c r="BQ41" s="789">
        <f>'B5_NHA data 2015'!E40</f>
        <v>1561</v>
      </c>
      <c r="BR41" s="782">
        <f>'B5_NHA data 2015'!F40</f>
        <v>312112.7</v>
      </c>
      <c r="BS41" s="789">
        <f>'B5_NHA data 2015'!G40</f>
        <v>60</v>
      </c>
      <c r="BT41" s="778">
        <f t="shared" si="70"/>
        <v>3.6916023036324075E-2</v>
      </c>
      <c r="BU41" s="779">
        <f t="shared" si="71"/>
        <v>9.8141404959826928E-2</v>
      </c>
      <c r="BV41" s="780">
        <f t="shared" si="72"/>
        <v>-1.7935876361141703E-2</v>
      </c>
      <c r="BW41" s="778">
        <f t="shared" si="73"/>
        <v>0.10396797815856146</v>
      </c>
      <c r="BX41" s="779">
        <f t="shared" si="74"/>
        <v>0.12292229562875093</v>
      </c>
      <c r="BY41" s="780">
        <f t="shared" si="75"/>
        <v>0.17410342028544301</v>
      </c>
      <c r="BZ41" s="782">
        <f>'B5_NHA data 2016'!B41</f>
        <v>273074.95908071747</v>
      </c>
      <c r="CA41" s="789">
        <f>'B5_NHA data 2016'!C41</f>
        <v>1784</v>
      </c>
      <c r="CB41" s="782">
        <f>'B5_NHA data 2016'!D41</f>
        <v>267547.70862884162</v>
      </c>
      <c r="CC41" s="789">
        <f>'B5_NHA data 2016'!E41</f>
        <v>1692</v>
      </c>
      <c r="CD41" s="782">
        <f>'B5_NHA data 2016'!F41</f>
        <v>363390.28260869568</v>
      </c>
      <c r="CE41" s="789">
        <f>'B5_NHA data 2016'!G41</f>
        <v>92</v>
      </c>
      <c r="CF41" s="778">
        <f t="shared" si="29"/>
        <v>4.3145593279903818E-2</v>
      </c>
      <c r="CG41" s="779">
        <f t="shared" si="30"/>
        <v>3.1408421601669498E-2</v>
      </c>
      <c r="CH41" s="780">
        <f t="shared" si="31"/>
        <v>0.16429188113362789</v>
      </c>
      <c r="CI41" s="778">
        <f t="shared" si="76"/>
        <v>0.14173344981442551</v>
      </c>
      <c r="CJ41" s="779">
        <f t="shared" si="77"/>
        <v>0.1980848977258591</v>
      </c>
      <c r="CK41" s="780">
        <f t="shared" si="54"/>
        <v>0.37312545235196753</v>
      </c>
      <c r="CL41" s="782">
        <f>'B5_NHA data 2017'!B41</f>
        <v>294985.68994413409</v>
      </c>
      <c r="CM41" s="789">
        <f>'B5_NHA data 2017'!C41</f>
        <v>1790</v>
      </c>
      <c r="CN41" s="782">
        <f>'B5_NHA data 2017'!D41</f>
        <v>289813.63280363224</v>
      </c>
      <c r="CO41" s="789">
        <f>'B5_NHA data 2017'!E41</f>
        <v>1762</v>
      </c>
      <c r="CP41" s="782">
        <f>'B5_NHA data 2017'!F41</f>
        <v>371902.44897959183</v>
      </c>
      <c r="CQ41" s="789">
        <f>'B5_NHA data 2017'!G41</f>
        <v>98</v>
      </c>
      <c r="CR41" s="778">
        <f t="shared" si="32"/>
        <v>8.0237056290980144E-2</v>
      </c>
      <c r="CS41" s="779">
        <f t="shared" si="33"/>
        <v>8.3222257028107302E-2</v>
      </c>
      <c r="CT41" s="780">
        <f t="shared" si="34"/>
        <v>2.3424309284742737E-2</v>
      </c>
      <c r="CU41" s="778">
        <f t="shared" si="78"/>
        <v>0.24703712358660368</v>
      </c>
      <c r="CV41" s="779">
        <f t="shared" si="79"/>
        <v>0.29059889213857476</v>
      </c>
      <c r="CW41" s="780">
        <f t="shared" si="65"/>
        <v>0.33925848844941831</v>
      </c>
      <c r="CX41" s="782">
        <f>'B5_NHA data 2018'!B41</f>
        <v>314465.31855604815</v>
      </c>
      <c r="CY41" s="789">
        <f>'B5_NHA data 2018'!C41</f>
        <v>1579</v>
      </c>
      <c r="CZ41" s="782">
        <f>'B5_NHA data 2018'!D41</f>
        <v>311495.076</v>
      </c>
      <c r="DA41" s="789">
        <f>'B5_NHA data 2018'!E41</f>
        <v>1500</v>
      </c>
      <c r="DB41" s="782">
        <f>'B5_NHA data 2018'!F41</f>
        <v>391696.91139240505</v>
      </c>
      <c r="DC41" s="789">
        <f>'B5_NHA data 2018'!G41</f>
        <v>79</v>
      </c>
      <c r="DD41" s="778">
        <f t="shared" si="35"/>
        <v>6.6035842672921549E-2</v>
      </c>
      <c r="DE41" s="779">
        <f t="shared" si="36"/>
        <v>7.4811674615246154E-2</v>
      </c>
      <c r="DF41" s="780">
        <f t="shared" si="82"/>
        <v>5.3224877833217589E-2</v>
      </c>
      <c r="DG41" s="778">
        <f t="shared" si="80"/>
        <v>0.28228362288031955</v>
      </c>
      <c r="DH41" s="779">
        <f t="shared" si="81"/>
        <v>0.34027894457224311</v>
      </c>
      <c r="DI41" s="780">
        <f t="shared" si="66"/>
        <v>0.39228365610082921</v>
      </c>
      <c r="DJ41" s="782">
        <f>'B5_NHA data 2019'!B41</f>
        <v>336511.72057936026</v>
      </c>
      <c r="DK41" s="789">
        <f>'B5_NHA data 2019'!C41</f>
        <v>1657</v>
      </c>
      <c r="DL41" s="782">
        <f>'B5_NHA data 2019'!D41</f>
        <v>336533.79153893318</v>
      </c>
      <c r="DM41" s="789">
        <f>'B5_NHA data 2019'!E41</f>
        <v>1631</v>
      </c>
      <c r="DN41" s="782">
        <f>'B5_NHA data 2019'!F41</f>
        <v>384033.07692307694</v>
      </c>
      <c r="DO41" s="789">
        <f>'B5_NHA data 2019'!G41</f>
        <v>26</v>
      </c>
      <c r="DP41" s="778">
        <f t="shared" si="37"/>
        <v>7.0107578554430353E-2</v>
      </c>
      <c r="DQ41" s="779">
        <f t="shared" si="38"/>
        <v>8.0382379909379936E-2</v>
      </c>
      <c r="DR41" s="780">
        <f t="shared" si="67"/>
        <v>-1.9565726066321776E-2</v>
      </c>
      <c r="DS41" s="778">
        <f t="shared" si="39"/>
        <v>0.33292843006182088</v>
      </c>
      <c r="DT41" s="779">
        <f t="shared" si="40"/>
        <v>0.42467689967692401</v>
      </c>
      <c r="DU41" s="780">
        <f t="shared" si="52"/>
        <v>0.20836193828958513</v>
      </c>
      <c r="DV41" s="782">
        <f>'B5_NHA data 2020'!C41</f>
        <v>369740.66473569878</v>
      </c>
      <c r="DW41" s="789">
        <f>'B5_NHA data 2020'!B41</f>
        <v>1381</v>
      </c>
      <c r="DX41" s="782">
        <f>'B5_NHA data 2020'!E41</f>
        <v>367307.81095273816</v>
      </c>
      <c r="DY41" s="789">
        <f>'B5_NHA data 2020'!D41</f>
        <v>1333</v>
      </c>
      <c r="DZ41" s="782">
        <f>'B5_NHA data 2020'!G41</f>
        <v>465680.16666666669</v>
      </c>
      <c r="EA41" s="789">
        <f>'B5_NHA data 2020'!F41</f>
        <v>48</v>
      </c>
      <c r="EB41" s="778">
        <f t="shared" si="41"/>
        <v>9.8745280250950626E-2</v>
      </c>
      <c r="EC41" s="779">
        <f t="shared" si="42"/>
        <v>9.1444069473911288E-2</v>
      </c>
      <c r="ED41" s="780">
        <f t="shared" si="53"/>
        <v>0.21260431626816334</v>
      </c>
      <c r="EE41" s="778">
        <f t="shared" si="43"/>
        <v>0.41240832324512222</v>
      </c>
      <c r="EF41" s="779">
        <f t="shared" si="44"/>
        <v>0.41598809228556666</v>
      </c>
      <c r="EG41" s="780">
        <f t="shared" si="45"/>
        <v>0.4920256902928547</v>
      </c>
      <c r="EH41" s="782">
        <f>'B5_NHA data 2021'!C41</f>
        <v>434148.31069266982</v>
      </c>
      <c r="EI41" s="789">
        <f>'B5_NHA data 2021'!B41</f>
        <v>1487</v>
      </c>
      <c r="EJ41" s="782">
        <f>'B5_NHA data 2021'!E41</f>
        <v>431135.48710801394</v>
      </c>
      <c r="EK41" s="789">
        <f>'B5_NHA data 2021'!D41</f>
        <v>1435</v>
      </c>
      <c r="EL41" s="782">
        <f>'B5_NHA data 2021'!G41</f>
        <v>522625.42307692306</v>
      </c>
      <c r="EM41" s="789">
        <f>'B5_NHA data 2021'!F41</f>
        <v>52</v>
      </c>
      <c r="EN41" s="782">
        <f>'B5_NHA data 2022'!C41</f>
        <v>486607.52351097181</v>
      </c>
      <c r="EO41" s="789">
        <f>'B5_NHA data 2022'!B41</f>
        <v>1595</v>
      </c>
      <c r="EP41" s="782">
        <f>'B5_NHA data 2022'!E41</f>
        <v>484003.80052666226</v>
      </c>
      <c r="EQ41" s="789">
        <f>'B5_NHA data 2022'!D41</f>
        <v>1519</v>
      </c>
      <c r="ER41" s="782">
        <f>'B5_NHA data 2022'!G41</f>
        <v>606284.72368421056</v>
      </c>
      <c r="ES41" s="789">
        <f>'B5_NHA data 2022'!F41</f>
        <v>76</v>
      </c>
      <c r="ET41" s="782">
        <f>(ET24*EU24+ET25*EU25+ET26*EU26+ET27*EU27+ET28*EU28+ET29*EU29+ET30*EU30+ET31*EU31+ET32*EU32+ET33*EU33+ET34*EU34+ET35*EU35+ET36*EU36+ET37*EU37+ET38*EU38+ET39*EU39+ET40*EU40)/EU41</f>
        <v>500655.81801125704</v>
      </c>
      <c r="EU41" s="789">
        <f>SUM(EU24:EU40)</f>
        <v>1599</v>
      </c>
      <c r="EV41" s="782">
        <f>(EV24*EW24+EV25*EW25+EV26*EW26+EV27*EW27+EV28*EW28+EV29*EW29+EV30*EW30+EV31*EW31+EV32*EW32+EV33*EW33+EV34*EW34+EV35*EW35+EV36*EW36+EV37*EW37+EV38*EW38+EV39*EW39+EV40*EW40)/EW41</f>
        <v>476660.27188081935</v>
      </c>
      <c r="EW41" s="789">
        <f>SUM(EW24:EW40)</f>
        <v>2148</v>
      </c>
      <c r="EX41" s="782">
        <f>(EX24*EY24+EX25*EY25+EX26*EY26+EX27*EY27+EX28*EY28+EX29*EY29+EX30*EY30+EX31*EY31+EX32*EY32+EX33*EY33+EX34*EY34+EX36*EY36+EX37*EY37+EX38*EY38+EX39*EY39+EX40*EY40)/EY41</f>
        <v>590284.78688524594</v>
      </c>
      <c r="EY41" s="789">
        <f>SUM(EY24:EY40)</f>
        <v>183</v>
      </c>
      <c r="EZ41" s="782">
        <f>(EZ24*FA24+EZ25*FA25+EZ26*FA26+EZ27*FA27+EZ28*FA28+EZ29*FA29+EZ30*FA30+EZ31*FA31+EZ32*FA32+EZ33*FA33+EZ34*FA34+EZ35*FA35+EZ36*FA36+EZ37*FA37+EZ38*FA38+EZ39*FA39+EZ40*FA40)/FA41</f>
        <v>552548.41088180116</v>
      </c>
      <c r="FA41" s="789">
        <f>SUM(FA24:FA40)</f>
        <v>1066</v>
      </c>
      <c r="FB41" s="782">
        <f>(FB24*FC24+FB25*FC25+FB26*FC26+FB27*FC27+FB28*FC28+FB29*FC29+FB30*FC30+FB31*FC31+FB32*FC32+FB33*FC33+FB34*FC34+FB35*FC35+FB36*FC36+FB37*FC37+FB38*FC38+FB39*FC39+FB40*FC40)/FC41</f>
        <v>542010.7103825137</v>
      </c>
      <c r="FC41" s="789">
        <f>SUM(FC24:FC40)</f>
        <v>915</v>
      </c>
      <c r="FD41" s="782">
        <f>(FD24*FE24+FD25*FE25+FD26*FE26+FD27*FE27+FD28*FE28+FD29*FE29+FD30*FE30+FD31*FE31+FD32*FE32+FD33*FE33+FD34*FE34+FD36*FE36+FD37*FE37+FD38*FE38+FD39*FE39+FD40*FE40)/FE41</f>
        <v>615820.60264900664</v>
      </c>
      <c r="FE41" s="789">
        <f>SUM(FE24:FE40)</f>
        <v>151</v>
      </c>
      <c r="FF41" s="782">
        <f>(FF24*FG24+FF25*FG25+FF26*FG26+FF27*FG27+FF28*FG28+FF29*FG29+FF30*FG30+FF31*FG31+FF32*FG32+FF33*FG33+FF34*FG34+FF35*FG35+FF36*FG36+FF37*FG37+FF38*FG38+FF39*FG39+FF40*FG40)/FG41</f>
        <v>594896.00738688826</v>
      </c>
      <c r="FG41" s="789">
        <f>SUM(FG24:FG40)</f>
        <v>1083</v>
      </c>
      <c r="FH41" s="782">
        <f>(FH24*FI24+FH25*FI25+FH26*FI26+FH27*FI27+FH28*FI28+FH29*FI29+FH30*FI30+FH31*FI31+FH32*FI32+FH33*FI33+FH34*FI34+FH35*FI35+FH36*FI36+FH37*FI37+FH38*FI38+FH39*FI39+FH40*FI40)/FI41</f>
        <v>575428.27476038341</v>
      </c>
      <c r="FI41" s="789">
        <f>SUM(FI24:FI40)</f>
        <v>939</v>
      </c>
      <c r="FJ41" s="782">
        <f>(FJ25*FK25+FJ26*FK26+FJ27*FK27+FJ28*FK28+FJ29*FK29+FJ30*FK30+FJ31*FK31+FJ32*FK32+FJ33*FK33+FJ34*FK34+FJ35*FK35+FJ36*FK36+FJ37*FK37+FJ38*FK38+FJ39*FK39+FJ40*FK40)/FK41</f>
        <v>700267.70138888888</v>
      </c>
      <c r="FK41" s="789">
        <f>SUM(FK24:FK40)</f>
        <v>144</v>
      </c>
      <c r="FL41" s="783">
        <f t="shared" si="46"/>
        <v>7.6640518135787247E-2</v>
      </c>
      <c r="FM41" s="784">
        <f t="shared" si="47"/>
        <v>6.1654804485848452E-2</v>
      </c>
      <c r="FN41" s="785">
        <f t="shared" si="48"/>
        <v>0.13712938212301698</v>
      </c>
      <c r="FO41" s="810">
        <f t="shared" si="61"/>
        <v>0.64198860571779848</v>
      </c>
      <c r="FP41" s="811">
        <f t="shared" si="62"/>
        <v>0.61056846001691678</v>
      </c>
      <c r="FQ41" s="812">
        <f t="shared" si="63"/>
        <v>0.60356135878461714</v>
      </c>
    </row>
    <row r="42" spans="1:173" s="687" customFormat="1">
      <c r="A42" s="718" t="s">
        <v>24</v>
      </c>
      <c r="B42" s="719">
        <f>'B5_NHA data 2008'!B41</f>
        <v>215000</v>
      </c>
      <c r="C42" s="720">
        <f>'B5_NHA data 2008'!C41</f>
        <v>226</v>
      </c>
      <c r="D42" s="719">
        <f>'B5_NHA data 2008'!D41</f>
        <v>212400</v>
      </c>
      <c r="E42" s="721">
        <f>'B5_NHA data 2008'!E41</f>
        <v>201</v>
      </c>
      <c r="F42" s="719">
        <f>'B5_NHA data 2008'!F41</f>
        <v>328650</v>
      </c>
      <c r="G42" s="720">
        <f>'B5_NHA data 2008'!G41</f>
        <v>25</v>
      </c>
      <c r="H42" s="685">
        <f>(B42-'B5_NHA data 2007'!B41)/'B5_NHA data 2007'!B41</f>
        <v>-5.6603773584905662E-2</v>
      </c>
      <c r="I42" s="685">
        <f>(D42-'B5_NHA data 2007'!D41)/'B5_NHA data 2007'!D41</f>
        <v>-7.6521739130434779E-2</v>
      </c>
      <c r="J42" s="685">
        <f>(F42-'B5_NHA data 2007'!F41)/'B5_NHA data 2007'!F41</f>
        <v>0.51871534195933455</v>
      </c>
      <c r="L42" s="719">
        <f>'B5_NHA data 2009'!B41</f>
        <v>189360</v>
      </c>
      <c r="M42" s="720">
        <f>'B5_NHA data 2009'!C41</f>
        <v>276</v>
      </c>
      <c r="N42" s="719">
        <f>'B5_NHA data 2009'!D41</f>
        <v>185000</v>
      </c>
      <c r="O42" s="721">
        <f>'B5_NHA data 2009'!E41</f>
        <v>253</v>
      </c>
      <c r="P42" s="719">
        <f>'B5_NHA data 2009'!F41</f>
        <v>242000</v>
      </c>
      <c r="Q42" s="720">
        <f>'B5_NHA data 2009'!G41</f>
        <v>23</v>
      </c>
      <c r="R42" s="685">
        <f t="shared" si="16"/>
        <v>-0.11925581395348837</v>
      </c>
      <c r="S42" s="685">
        <f t="shared" si="17"/>
        <v>-0.12900188323917136</v>
      </c>
      <c r="T42" s="685">
        <f t="shared" si="18"/>
        <v>-0.26365434352654799</v>
      </c>
      <c r="V42" s="719">
        <f>'B5_NHA data 2010'!B41</f>
        <v>190000</v>
      </c>
      <c r="W42" s="720">
        <f>'B5_NHA data 2010'!C41</f>
        <v>255</v>
      </c>
      <c r="X42" s="719">
        <f>'B5_NHA data 2010'!D41</f>
        <v>189900</v>
      </c>
      <c r="Y42" s="721">
        <f>'B5_NHA data 2010'!E41</f>
        <v>240</v>
      </c>
      <c r="Z42" s="719">
        <f>'B5_NHA data 2010'!F41</f>
        <v>239900</v>
      </c>
      <c r="AA42" s="720">
        <f>'B5_NHA data 2010'!G41</f>
        <v>15</v>
      </c>
      <c r="AB42" s="685">
        <f t="shared" si="19"/>
        <v>3.3798056611744824E-3</v>
      </c>
      <c r="AC42" s="685">
        <f t="shared" si="20"/>
        <v>2.6486486486486487E-2</v>
      </c>
      <c r="AD42" s="685">
        <f t="shared" si="21"/>
        <v>-8.677685950413223E-3</v>
      </c>
      <c r="AF42" s="719">
        <f>'B5_NHA data 2011'!B41</f>
        <v>183900</v>
      </c>
      <c r="AG42" s="720">
        <f>'B5_NHA data 2011'!C41</f>
        <v>236</v>
      </c>
      <c r="AH42" s="719">
        <f>'B5_NHA data 2011'!D41</f>
        <v>180000</v>
      </c>
      <c r="AI42" s="721">
        <f>'B5_NHA data 2011'!E41</f>
        <v>214</v>
      </c>
      <c r="AJ42" s="719">
        <f>'B5_NHA data 2011'!F41</f>
        <v>265000</v>
      </c>
      <c r="AK42" s="720">
        <f>'B5_NHA data 2011'!G41</f>
        <v>22</v>
      </c>
      <c r="AL42" s="685">
        <f t="shared" si="22"/>
        <v>-3.2105263157894734E-2</v>
      </c>
      <c r="AM42" s="685">
        <f t="shared" si="23"/>
        <v>-5.2132701421800945E-2</v>
      </c>
      <c r="AN42" s="685">
        <f t="shared" si="24"/>
        <v>0.10462692788661943</v>
      </c>
      <c r="AP42" s="681">
        <f>'B5_NHA data 2012'!B41</f>
        <v>197000</v>
      </c>
      <c r="AQ42" s="720">
        <f>'B5_NHA data 2012'!C41</f>
        <v>303</v>
      </c>
      <c r="AR42" s="681">
        <f>'B5_NHA data 2012'!D41</f>
        <v>195000</v>
      </c>
      <c r="AS42" s="720">
        <f>'B5_NHA data 2012'!E41</f>
        <v>276</v>
      </c>
      <c r="AT42" s="681">
        <f>'B5_NHA data 2012'!F41</f>
        <v>250000</v>
      </c>
      <c r="AU42" s="720">
        <f>'B5_NHA data 2012'!G41</f>
        <v>27</v>
      </c>
      <c r="AV42" s="681">
        <f>'B5_NHA data 2013'!B41</f>
        <v>200000</v>
      </c>
      <c r="AW42" s="720">
        <f>'B5_NHA data 2013'!C41</f>
        <v>304</v>
      </c>
      <c r="AX42" s="681">
        <f>'B5_NHA data 2013'!D41</f>
        <v>199900</v>
      </c>
      <c r="AY42" s="720">
        <f>'B5_NHA data 2013'!E41</f>
        <v>274</v>
      </c>
      <c r="AZ42" s="681">
        <f>'B5_NHA data 2013'!F41</f>
        <v>230000</v>
      </c>
      <c r="BA42" s="720">
        <f>'B5_NHA data 2013'!G41</f>
        <v>30</v>
      </c>
      <c r="BB42" s="722">
        <f t="shared" si="25"/>
        <v>1.5228426395939087E-2</v>
      </c>
      <c r="BC42" s="723">
        <f t="shared" si="26"/>
        <v>2.5128205128205128E-2</v>
      </c>
      <c r="BD42" s="724">
        <f t="shared" si="27"/>
        <v>-0.08</v>
      </c>
      <c r="BE42" s="681">
        <f>'B5_NHA data 2014'!B41</f>
        <v>191000</v>
      </c>
      <c r="BF42" s="682">
        <f>'B5_NHA data 2014'!C41</f>
        <v>247</v>
      </c>
      <c r="BG42" s="681">
        <f>'B5_NHA data 2014'!D41</f>
        <v>189300</v>
      </c>
      <c r="BH42" s="682">
        <f>'B5_NHA data 2014'!E41</f>
        <v>226</v>
      </c>
      <c r="BI42" s="681">
        <f>'B5_NHA data 2014'!F41</f>
        <v>268800</v>
      </c>
      <c r="BJ42" s="682">
        <f>'B5_NHA data 2014'!G41</f>
        <v>21</v>
      </c>
      <c r="BK42" s="683">
        <f t="shared" si="68"/>
        <v>-4.4999999999999998E-2</v>
      </c>
      <c r="BL42" s="684">
        <f t="shared" si="69"/>
        <v>-5.3026513256628313E-2</v>
      </c>
      <c r="BM42" s="685">
        <f t="shared" si="64"/>
        <v>0.16869565217391305</v>
      </c>
      <c r="BN42" s="681">
        <f>'B5_NHA data 2015'!B41</f>
        <v>220000</v>
      </c>
      <c r="BO42" s="682">
        <f>'B5_NHA data 2015'!C41</f>
        <v>531</v>
      </c>
      <c r="BP42" s="681">
        <f>'B5_NHA data 2015'!D41</f>
        <v>219933</v>
      </c>
      <c r="BQ42" s="682">
        <f>'B5_NHA data 2015'!E41</f>
        <v>524</v>
      </c>
      <c r="BR42" s="681">
        <f>'B5_NHA data 2015'!F41</f>
        <v>239933</v>
      </c>
      <c r="BS42" s="682">
        <f>'B5_NHA data 2015'!G41</f>
        <v>7</v>
      </c>
      <c r="BT42" s="683">
        <f t="shared" si="70"/>
        <v>0.15183246073298429</v>
      </c>
      <c r="BU42" s="684">
        <f t="shared" si="71"/>
        <v>0.16182250396196513</v>
      </c>
      <c r="BV42" s="685">
        <f t="shared" si="72"/>
        <v>-0.10739211309523809</v>
      </c>
      <c r="BW42" s="683">
        <f t="shared" si="73"/>
        <v>0.15789473684210525</v>
      </c>
      <c r="BX42" s="684">
        <f t="shared" si="74"/>
        <v>0.15815165876777251</v>
      </c>
      <c r="BY42" s="685">
        <f t="shared" si="75"/>
        <v>1.3755731554814505E-4</v>
      </c>
      <c r="BZ42" s="681">
        <f>'B5_NHA data 2016'!B42</f>
        <v>230000</v>
      </c>
      <c r="CA42" s="682">
        <f>'B5_NHA data 2016'!C42</f>
        <v>563</v>
      </c>
      <c r="CB42" s="681">
        <f>'B5_NHA data 2016'!D42</f>
        <v>229966</v>
      </c>
      <c r="CC42" s="682">
        <f>'B5_NHA data 2016'!E42</f>
        <v>554</v>
      </c>
      <c r="CD42" s="681">
        <f>'B5_NHA data 2016'!F42</f>
        <v>360533</v>
      </c>
      <c r="CE42" s="682">
        <f>'B5_NHA data 2016'!G42</f>
        <v>9</v>
      </c>
      <c r="CF42" s="683">
        <f t="shared" si="29"/>
        <v>4.5454545454545456E-2</v>
      </c>
      <c r="CG42" s="684">
        <f t="shared" si="30"/>
        <v>4.5618438342586151E-2</v>
      </c>
      <c r="CH42" s="685">
        <f t="shared" si="31"/>
        <v>0.50264032042278473</v>
      </c>
      <c r="CI42" s="683">
        <f t="shared" si="76"/>
        <v>0.25067971723762916</v>
      </c>
      <c r="CJ42" s="684">
        <f t="shared" si="77"/>
        <v>0.27758888888888889</v>
      </c>
      <c r="CK42" s="685">
        <f t="shared" si="54"/>
        <v>0.36050188679245282</v>
      </c>
      <c r="CL42" s="681">
        <f>'B5_NHA data 2017'!B42</f>
        <v>235533</v>
      </c>
      <c r="CM42" s="682">
        <f>'B5_NHA data 2017'!C42</f>
        <v>580</v>
      </c>
      <c r="CN42" s="681">
        <f>'B5_NHA data 2017'!D42</f>
        <v>235000</v>
      </c>
      <c r="CO42" s="682">
        <f>'B5_NHA data 2017'!E42</f>
        <v>563</v>
      </c>
      <c r="CP42" s="681">
        <f>'B5_NHA data 2017'!F42</f>
        <v>329933</v>
      </c>
      <c r="CQ42" s="682">
        <f>'B5_NHA data 2017'!G42</f>
        <v>17</v>
      </c>
      <c r="CR42" s="683">
        <f t="shared" si="32"/>
        <v>2.4056521739130435E-2</v>
      </c>
      <c r="CS42" s="684">
        <f t="shared" si="33"/>
        <v>2.1890192463233694E-2</v>
      </c>
      <c r="CT42" s="685">
        <f t="shared" si="34"/>
        <v>-8.4874338826126869E-2</v>
      </c>
      <c r="CU42" s="683">
        <f t="shared" si="78"/>
        <v>0.19559898477157361</v>
      </c>
      <c r="CV42" s="684">
        <f t="shared" si="79"/>
        <v>0.20512820512820512</v>
      </c>
      <c r="CW42" s="685">
        <f t="shared" si="65"/>
        <v>0.31973200000000002</v>
      </c>
      <c r="CX42" s="681">
        <f>'B5_NHA data 2018'!B42</f>
        <v>260000</v>
      </c>
      <c r="CY42" s="682">
        <f>'B5_NHA data 2018'!C42</f>
        <v>577</v>
      </c>
      <c r="CZ42" s="681">
        <f>'B5_NHA data 2018'!D42</f>
        <v>259966</v>
      </c>
      <c r="DA42" s="682">
        <f>'B5_NHA data 2018'!E42</f>
        <v>568</v>
      </c>
      <c r="DB42" s="681">
        <f>'B5_NHA data 2018'!F42</f>
        <v>430000</v>
      </c>
      <c r="DC42" s="682">
        <f>'B5_NHA data 2018'!G42</f>
        <v>9</v>
      </c>
      <c r="DD42" s="683">
        <f t="shared" si="35"/>
        <v>0.10387928655432573</v>
      </c>
      <c r="DE42" s="684">
        <f t="shared" si="36"/>
        <v>0.10623829787234043</v>
      </c>
      <c r="DF42" s="685">
        <f t="shared" si="82"/>
        <v>0.3032949113911006</v>
      </c>
      <c r="DG42" s="683">
        <f t="shared" si="80"/>
        <v>0.3</v>
      </c>
      <c r="DH42" s="684">
        <f t="shared" si="81"/>
        <v>0.30048024012006003</v>
      </c>
      <c r="DI42" s="685">
        <f t="shared" si="66"/>
        <v>0.86956521739130432</v>
      </c>
      <c r="DJ42" s="681">
        <f>'B5_NHA data 2019'!B42</f>
        <v>276933</v>
      </c>
      <c r="DK42" s="682">
        <f>'B5_NHA data 2019'!C42</f>
        <v>611</v>
      </c>
      <c r="DL42" s="681">
        <f>'B5_NHA data 2019'!D42</f>
        <v>275500</v>
      </c>
      <c r="DM42" s="682">
        <f>'B5_NHA data 2019'!E42</f>
        <v>606</v>
      </c>
      <c r="DN42" s="681">
        <f>'B5_NHA data 2019'!F42</f>
        <v>482200</v>
      </c>
      <c r="DO42" s="682">
        <f>'B5_NHA data 2019'!G42</f>
        <v>5</v>
      </c>
      <c r="DP42" s="683">
        <f t="shared" si="37"/>
        <v>6.5126923076923082E-2</v>
      </c>
      <c r="DQ42" s="684">
        <f t="shared" si="38"/>
        <v>5.9753967826561935E-2</v>
      </c>
      <c r="DR42" s="685">
        <f t="shared" si="67"/>
        <v>0.1213953488372093</v>
      </c>
      <c r="DS42" s="683">
        <f t="shared" si="39"/>
        <v>0.44991099476439789</v>
      </c>
      <c r="DT42" s="684">
        <f t="shared" si="40"/>
        <v>0.45536185948230323</v>
      </c>
      <c r="DU42" s="685">
        <f t="shared" si="52"/>
        <v>0.79389880952380953</v>
      </c>
      <c r="DV42" s="681">
        <f>'B5_NHA data 2020'!C42</f>
        <v>305500</v>
      </c>
      <c r="DW42" s="682">
        <f>'B5_NHA data 2020'!B42</f>
        <v>516</v>
      </c>
      <c r="DX42" s="681">
        <f>'B5_NHA data 2020'!E42</f>
        <v>311000</v>
      </c>
      <c r="DY42" s="682">
        <f>'B5_NHA data 2020'!D42</f>
        <v>491</v>
      </c>
      <c r="DZ42" s="681">
        <f>'B5_NHA data 2020'!G42</f>
        <v>262533</v>
      </c>
      <c r="EA42" s="682">
        <f>'B5_NHA data 2020'!F42</f>
        <v>25</v>
      </c>
      <c r="EB42" s="683">
        <f t="shared" si="41"/>
        <v>0.10315491472666674</v>
      </c>
      <c r="EC42" s="684">
        <f t="shared" si="42"/>
        <v>0.12885662431941924</v>
      </c>
      <c r="ED42" s="685">
        <f t="shared" si="53"/>
        <v>-0.45555163832434675</v>
      </c>
      <c r="EE42" s="683">
        <f t="shared" si="43"/>
        <v>0.38863636363636361</v>
      </c>
      <c r="EF42" s="684">
        <f t="shared" si="44"/>
        <v>0.41406701131708296</v>
      </c>
      <c r="EG42" s="685">
        <f t="shared" si="45"/>
        <v>9.4192962201948047E-2</v>
      </c>
      <c r="EH42" s="681">
        <f>'B5_NHA data 2021'!C42</f>
        <v>352800</v>
      </c>
      <c r="EI42" s="682">
        <f>'B5_NHA data 2021'!B42</f>
        <v>616</v>
      </c>
      <c r="EJ42" s="681">
        <f>'B5_NHA data 2021'!E42</f>
        <v>349966</v>
      </c>
      <c r="EK42" s="682">
        <f>'B5_NHA data 2021'!D42</f>
        <v>598</v>
      </c>
      <c r="EL42" s="681">
        <f>'B5_NHA data 2021'!G42</f>
        <v>521133</v>
      </c>
      <c r="EM42" s="682">
        <f>'B5_NHA data 2021'!F42</f>
        <v>18</v>
      </c>
      <c r="EN42" s="681">
        <f>'B5_NHA data 2022'!C42</f>
        <v>390000</v>
      </c>
      <c r="EO42" s="682">
        <f>'B5_NHA data 2022'!B42</f>
        <v>533</v>
      </c>
      <c r="EP42" s="681">
        <f>'B5_NHA data 2022'!E42</f>
        <v>390000</v>
      </c>
      <c r="EQ42" s="682">
        <f>'B5_NHA data 2022'!D42</f>
        <v>533</v>
      </c>
      <c r="ER42" s="681" t="s">
        <v>117</v>
      </c>
      <c r="ES42" s="682">
        <f>'B5_NHA data 2022'!F42</f>
        <v>0</v>
      </c>
      <c r="ET42" s="681">
        <v>412533</v>
      </c>
      <c r="EU42" s="682">
        <v>560</v>
      </c>
      <c r="EV42" s="681">
        <v>410000</v>
      </c>
      <c r="EW42" s="682">
        <v>547</v>
      </c>
      <c r="EX42" s="681">
        <v>500000</v>
      </c>
      <c r="EY42" s="682">
        <v>13</v>
      </c>
      <c r="EZ42" s="681">
        <v>490000</v>
      </c>
      <c r="FA42" s="682">
        <v>345</v>
      </c>
      <c r="FB42" s="681">
        <v>496967</v>
      </c>
      <c r="FC42" s="682">
        <v>316</v>
      </c>
      <c r="FD42" s="681">
        <v>410000</v>
      </c>
      <c r="FE42" s="682">
        <v>29</v>
      </c>
      <c r="FF42" s="681">
        <v>489000</v>
      </c>
      <c r="FG42" s="682">
        <v>364</v>
      </c>
      <c r="FH42" s="681">
        <v>465000</v>
      </c>
      <c r="FI42" s="682">
        <v>343</v>
      </c>
      <c r="FJ42" s="681">
        <v>939900</v>
      </c>
      <c r="FK42" s="682">
        <v>21</v>
      </c>
      <c r="FL42" s="683">
        <f t="shared" si="46"/>
        <v>-2.0408163265306124E-3</v>
      </c>
      <c r="FM42" s="684">
        <f t="shared" si="47"/>
        <v>-6.4324190539814516E-2</v>
      </c>
      <c r="FN42" s="685">
        <f t="shared" si="48"/>
        <v>1.2924390243902439</v>
      </c>
      <c r="FO42" s="801">
        <f t="shared" si="61"/>
        <v>0.76938104162378629</v>
      </c>
      <c r="FP42" s="802">
        <f t="shared" si="62"/>
        <v>0.80387295825771321</v>
      </c>
      <c r="FQ42" s="803">
        <f t="shared" si="63"/>
        <v>-0.14973040232268769</v>
      </c>
    </row>
    <row r="43" spans="1:173" s="692" customFormat="1">
      <c r="A43" s="688" t="s">
        <v>33</v>
      </c>
      <c r="B43" s="689">
        <f>'B5_NHA data 2008'!B42</f>
        <v>263000</v>
      </c>
      <c r="C43" s="695">
        <f>'B5_NHA data 2008'!C42</f>
        <v>179</v>
      </c>
      <c r="D43" s="689">
        <f>'B5_NHA data 2008'!D42</f>
        <v>252000</v>
      </c>
      <c r="E43" s="703">
        <f>'B5_NHA data 2008'!E42</f>
        <v>151</v>
      </c>
      <c r="F43" s="689">
        <f>'B5_NHA data 2008'!F42</f>
        <v>303400</v>
      </c>
      <c r="G43" s="695">
        <f>'B5_NHA data 2008'!G42</f>
        <v>28</v>
      </c>
      <c r="H43" s="693" t="s">
        <v>117</v>
      </c>
      <c r="I43" s="693" t="s">
        <v>117</v>
      </c>
      <c r="J43" s="693" t="s">
        <v>117</v>
      </c>
      <c r="L43" s="689">
        <f>'B5_NHA data 2009'!B42</f>
        <v>233000</v>
      </c>
      <c r="M43" s="695">
        <f>'B5_NHA data 2009'!C42</f>
        <v>239</v>
      </c>
      <c r="N43" s="689">
        <f>'B5_NHA data 2009'!D42</f>
        <v>225000</v>
      </c>
      <c r="O43" s="703">
        <f>'B5_NHA data 2009'!E42</f>
        <v>212</v>
      </c>
      <c r="P43" s="689">
        <f>'B5_NHA data 2009'!F42</f>
        <v>330900</v>
      </c>
      <c r="Q43" s="695">
        <f>'B5_NHA data 2009'!G42</f>
        <v>27</v>
      </c>
      <c r="R43" s="693">
        <f t="shared" si="16"/>
        <v>-0.11406844106463879</v>
      </c>
      <c r="S43" s="693">
        <f t="shared" si="17"/>
        <v>-0.10714285714285714</v>
      </c>
      <c r="T43" s="693">
        <f t="shared" si="18"/>
        <v>9.0639419907712585E-2</v>
      </c>
      <c r="V43" s="689">
        <f>'B5_NHA data 2010'!B42</f>
        <v>245000</v>
      </c>
      <c r="W43" s="695">
        <f>'B5_NHA data 2010'!C42</f>
        <v>205</v>
      </c>
      <c r="X43" s="689">
        <f>'B5_NHA data 2010'!D42</f>
        <v>235700</v>
      </c>
      <c r="Y43" s="703">
        <f>'B5_NHA data 2010'!E42</f>
        <v>175</v>
      </c>
      <c r="Z43" s="689">
        <f>'B5_NHA data 2010'!F42</f>
        <v>300933</v>
      </c>
      <c r="AA43" s="695">
        <f>'B5_NHA data 2010'!G42</f>
        <v>30</v>
      </c>
      <c r="AB43" s="693">
        <f t="shared" si="19"/>
        <v>5.1502145922746781E-2</v>
      </c>
      <c r="AC43" s="693">
        <f t="shared" si="20"/>
        <v>4.7555555555555552E-2</v>
      </c>
      <c r="AD43" s="693">
        <f t="shared" si="21"/>
        <v>-9.0562103354487763E-2</v>
      </c>
      <c r="AF43" s="689">
        <f>'B5_NHA data 2011'!B42</f>
        <v>224933</v>
      </c>
      <c r="AG43" s="695">
        <f>'B5_NHA data 2011'!C42</f>
        <v>188</v>
      </c>
      <c r="AH43" s="689">
        <f>'B5_NHA data 2011'!D42</f>
        <v>215000</v>
      </c>
      <c r="AI43" s="703">
        <f>'B5_NHA data 2011'!E42</f>
        <v>170</v>
      </c>
      <c r="AJ43" s="689">
        <f>'B5_NHA data 2011'!F42</f>
        <v>319900</v>
      </c>
      <c r="AK43" s="695">
        <f>'B5_NHA data 2011'!G42</f>
        <v>18</v>
      </c>
      <c r="AL43" s="693">
        <f t="shared" si="22"/>
        <v>-8.1906122448979587E-2</v>
      </c>
      <c r="AM43" s="693">
        <f t="shared" si="23"/>
        <v>-8.7823504454815446E-2</v>
      </c>
      <c r="AN43" s="693">
        <f t="shared" si="24"/>
        <v>6.3027318373192698E-2</v>
      </c>
      <c r="AP43" s="694">
        <f>'B5_NHA data 2012'!B42</f>
        <v>222000</v>
      </c>
      <c r="AQ43" s="695">
        <f>'B5_NHA data 2012'!C42</f>
        <v>214</v>
      </c>
      <c r="AR43" s="694">
        <f>'B5_NHA data 2012'!D42</f>
        <v>220000</v>
      </c>
      <c r="AS43" s="695">
        <f>'B5_NHA data 2012'!E42</f>
        <v>195</v>
      </c>
      <c r="AT43" s="694">
        <f>'B5_NHA data 2012'!F42</f>
        <v>299950</v>
      </c>
      <c r="AU43" s="695">
        <f>'B5_NHA data 2012'!G42</f>
        <v>19</v>
      </c>
      <c r="AV43" s="694">
        <f>'B5_NHA data 2013'!B42</f>
        <v>247000</v>
      </c>
      <c r="AW43" s="695">
        <f>'B5_NHA data 2013'!C42</f>
        <v>287</v>
      </c>
      <c r="AX43" s="694">
        <f>'B5_NHA data 2013'!D42</f>
        <v>235000</v>
      </c>
      <c r="AY43" s="695">
        <f>'B5_NHA data 2013'!E42</f>
        <v>242</v>
      </c>
      <c r="AZ43" s="694">
        <f>'B5_NHA data 2013'!F42</f>
        <v>315000</v>
      </c>
      <c r="BA43" s="695">
        <f>'B5_NHA data 2013'!G42</f>
        <v>45</v>
      </c>
      <c r="BB43" s="696">
        <f t="shared" si="25"/>
        <v>0.11261261261261261</v>
      </c>
      <c r="BC43" s="697">
        <f t="shared" si="26"/>
        <v>6.8181818181818177E-2</v>
      </c>
      <c r="BD43" s="698">
        <f t="shared" si="27"/>
        <v>5.0175029171528586E-2</v>
      </c>
      <c r="BE43" s="694">
        <f>'B5_NHA data 2014'!B42</f>
        <v>250000</v>
      </c>
      <c r="BF43" s="699">
        <f>'B5_NHA data 2014'!C42</f>
        <v>201</v>
      </c>
      <c r="BG43" s="694">
        <f>'B5_NHA data 2014'!D42</f>
        <v>241433</v>
      </c>
      <c r="BH43" s="699">
        <f>'B5_NHA data 2014'!E42</f>
        <v>176</v>
      </c>
      <c r="BI43" s="694">
        <f>'B5_NHA data 2014'!F42</f>
        <v>326400</v>
      </c>
      <c r="BJ43" s="699">
        <f>'B5_NHA data 2014'!G42</f>
        <v>25</v>
      </c>
      <c r="BK43" s="700">
        <f t="shared" si="68"/>
        <v>1.2145748987854251E-2</v>
      </c>
      <c r="BL43" s="701">
        <f t="shared" si="69"/>
        <v>2.7374468085106383E-2</v>
      </c>
      <c r="BM43" s="693">
        <f t="shared" si="64"/>
        <v>3.619047619047619E-2</v>
      </c>
      <c r="BN43" s="694">
        <f>'B5_NHA data 2015'!B42</f>
        <v>258166</v>
      </c>
      <c r="BO43" s="699">
        <f>'B5_NHA data 2015'!C42</f>
        <v>352</v>
      </c>
      <c r="BP43" s="694">
        <f>'B5_NHA data 2015'!D42</f>
        <v>252000</v>
      </c>
      <c r="BQ43" s="699">
        <f>'B5_NHA data 2015'!E42</f>
        <v>327</v>
      </c>
      <c r="BR43" s="694">
        <f>'B5_NHA data 2015'!F42</f>
        <v>351933</v>
      </c>
      <c r="BS43" s="699">
        <f>'B5_NHA data 2015'!G42</f>
        <v>25</v>
      </c>
      <c r="BT43" s="700">
        <f t="shared" si="70"/>
        <v>3.2663999999999999E-2</v>
      </c>
      <c r="BU43" s="701">
        <f t="shared" si="71"/>
        <v>4.3767836211288429E-2</v>
      </c>
      <c r="BV43" s="693">
        <f t="shared" si="72"/>
        <v>7.8226102941176476E-2</v>
      </c>
      <c r="BW43" s="700">
        <f t="shared" si="73"/>
        <v>5.3738775510204083E-2</v>
      </c>
      <c r="BX43" s="701">
        <f t="shared" si="74"/>
        <v>6.9155706406448872E-2</v>
      </c>
      <c r="BY43" s="693">
        <f t="shared" si="75"/>
        <v>0.16947293915921485</v>
      </c>
      <c r="BZ43" s="694">
        <f>'B5_NHA data 2016'!B43</f>
        <v>266866</v>
      </c>
      <c r="CA43" s="699">
        <f>'B5_NHA data 2016'!C43</f>
        <v>417</v>
      </c>
      <c r="CB43" s="694">
        <f>'B5_NHA data 2016'!D43</f>
        <v>264716</v>
      </c>
      <c r="CC43" s="699">
        <f>'B5_NHA data 2016'!E43</f>
        <v>402</v>
      </c>
      <c r="CD43" s="694">
        <f>'B5_NHA data 2016'!F43</f>
        <v>368266</v>
      </c>
      <c r="CE43" s="699">
        <f>'B5_NHA data 2016'!G43</f>
        <v>15</v>
      </c>
      <c r="CF43" s="700">
        <f t="shared" si="29"/>
        <v>3.3699247770814129E-2</v>
      </c>
      <c r="CG43" s="701">
        <f t="shared" si="30"/>
        <v>5.0460317460317462E-2</v>
      </c>
      <c r="CH43" s="693">
        <f t="shared" si="31"/>
        <v>4.6409401789545168E-2</v>
      </c>
      <c r="CI43" s="700">
        <f t="shared" si="76"/>
        <v>0.18642440193302007</v>
      </c>
      <c r="CJ43" s="701">
        <f t="shared" si="77"/>
        <v>0.23123720930232558</v>
      </c>
      <c r="CK43" s="693">
        <f t="shared" si="54"/>
        <v>0.15119099718662082</v>
      </c>
      <c r="CL43" s="694">
        <f>'B5_NHA data 2017'!B43</f>
        <v>272000</v>
      </c>
      <c r="CM43" s="699">
        <f>'B5_NHA data 2017'!C43</f>
        <v>441</v>
      </c>
      <c r="CN43" s="694">
        <f>'B5_NHA data 2017'!D43</f>
        <v>269466</v>
      </c>
      <c r="CO43" s="699">
        <f>'B5_NHA data 2017'!E43</f>
        <v>418</v>
      </c>
      <c r="CP43" s="694">
        <f>'B5_NHA data 2017'!F43</f>
        <v>379000</v>
      </c>
      <c r="CQ43" s="699">
        <f>'B5_NHA data 2017'!G43</f>
        <v>23</v>
      </c>
      <c r="CR43" s="700">
        <f t="shared" si="32"/>
        <v>1.9238119505669511E-2</v>
      </c>
      <c r="CS43" s="701">
        <f t="shared" si="33"/>
        <v>1.7943758594115958E-2</v>
      </c>
      <c r="CT43" s="693">
        <f t="shared" si="34"/>
        <v>2.914740975273308E-2</v>
      </c>
      <c r="CU43" s="700">
        <f t="shared" si="78"/>
        <v>0.22522522522522523</v>
      </c>
      <c r="CV43" s="701">
        <f t="shared" si="79"/>
        <v>0.22484545454545454</v>
      </c>
      <c r="CW43" s="693">
        <f t="shared" si="65"/>
        <v>0.26354392398733123</v>
      </c>
      <c r="CX43" s="694">
        <f>'B5_NHA data 2018'!B43</f>
        <v>289000</v>
      </c>
      <c r="CY43" s="699">
        <f>'B5_NHA data 2018'!C43</f>
        <v>397</v>
      </c>
      <c r="CZ43" s="694">
        <f>'B5_NHA data 2018'!D43</f>
        <v>285000</v>
      </c>
      <c r="DA43" s="699">
        <f>'B5_NHA data 2018'!E43</f>
        <v>383</v>
      </c>
      <c r="DB43" s="694">
        <f>'B5_NHA data 2018'!F43</f>
        <v>364966</v>
      </c>
      <c r="DC43" s="699">
        <f>'B5_NHA data 2018'!G43</f>
        <v>14</v>
      </c>
      <c r="DD43" s="700">
        <f t="shared" si="35"/>
        <v>6.25E-2</v>
      </c>
      <c r="DE43" s="701">
        <f t="shared" si="36"/>
        <v>5.7647346975128591E-2</v>
      </c>
      <c r="DF43" s="693">
        <f t="shared" si="82"/>
        <v>-3.7029023746701847E-2</v>
      </c>
      <c r="DG43" s="700">
        <f t="shared" si="80"/>
        <v>0.17004048582995951</v>
      </c>
      <c r="DH43" s="701">
        <f t="shared" si="81"/>
        <v>0.21276595744680851</v>
      </c>
      <c r="DI43" s="693">
        <f t="shared" si="66"/>
        <v>0.15862222222222222</v>
      </c>
      <c r="DJ43" s="694">
        <f>'B5_NHA data 2019'!B43</f>
        <v>305000</v>
      </c>
      <c r="DK43" s="699">
        <f>'B5_NHA data 2019'!C43</f>
        <v>371</v>
      </c>
      <c r="DL43" s="694">
        <f>'B5_NHA data 2019'!D43</f>
        <v>305000</v>
      </c>
      <c r="DM43" s="699">
        <f>'B5_NHA data 2019'!E43</f>
        <v>371</v>
      </c>
      <c r="DN43" s="694" t="s">
        <v>117</v>
      </c>
      <c r="DO43" s="699" t="s">
        <v>117</v>
      </c>
      <c r="DP43" s="700">
        <f t="shared" si="37"/>
        <v>5.536332179930796E-2</v>
      </c>
      <c r="DQ43" s="701">
        <f t="shared" si="38"/>
        <v>7.0175438596491224E-2</v>
      </c>
      <c r="DR43" s="693" t="s">
        <v>117</v>
      </c>
      <c r="DS43" s="700">
        <f t="shared" si="39"/>
        <v>0.22</v>
      </c>
      <c r="DT43" s="701">
        <f t="shared" si="40"/>
        <v>0.26329043668429752</v>
      </c>
      <c r="DU43" s="693" t="s">
        <v>117</v>
      </c>
      <c r="DV43" s="694">
        <f>'B5_NHA data 2020'!C43</f>
        <v>330000</v>
      </c>
      <c r="DW43" s="699">
        <f>'B5_NHA data 2020'!B43</f>
        <v>346</v>
      </c>
      <c r="DX43" s="694">
        <f>'B5_NHA data 2020'!E43</f>
        <v>330000</v>
      </c>
      <c r="DY43" s="699">
        <f>'B5_NHA data 2020'!D43</f>
        <v>339</v>
      </c>
      <c r="DZ43" s="694">
        <f>'B5_NHA data 2020'!G43</f>
        <v>398000</v>
      </c>
      <c r="EA43" s="699">
        <f>'B5_NHA data 2020'!F43</f>
        <v>7</v>
      </c>
      <c r="EB43" s="700">
        <f t="shared" si="41"/>
        <v>8.1967213114754092E-2</v>
      </c>
      <c r="EC43" s="701">
        <f t="shared" si="42"/>
        <v>8.1967213114754092E-2</v>
      </c>
      <c r="ED43" s="693" t="s">
        <v>117</v>
      </c>
      <c r="EE43" s="700">
        <f t="shared" si="43"/>
        <v>0.27824732923777723</v>
      </c>
      <c r="EF43" s="701">
        <f t="shared" si="44"/>
        <v>0.30952380952380953</v>
      </c>
      <c r="EG43" s="693">
        <f t="shared" si="45"/>
        <v>0.13089707415900184</v>
      </c>
      <c r="EH43" s="694">
        <f>'B5_NHA data 2021'!C43</f>
        <v>380000</v>
      </c>
      <c r="EI43" s="699">
        <f>'B5_NHA data 2021'!B43</f>
        <v>332</v>
      </c>
      <c r="EJ43" s="694">
        <f>'B5_NHA data 2021'!E43</f>
        <v>379000</v>
      </c>
      <c r="EK43" s="699">
        <f>'B5_NHA data 2021'!D43</f>
        <v>326</v>
      </c>
      <c r="EL43" s="694">
        <f>'B5_NHA data 2021'!G43</f>
        <v>603666</v>
      </c>
      <c r="EM43" s="699">
        <f>'B5_NHA data 2021'!F43</f>
        <v>6</v>
      </c>
      <c r="EN43" s="694">
        <f>'B5_NHA data 2022'!C43</f>
        <v>433066</v>
      </c>
      <c r="EO43" s="699">
        <f>'B5_NHA data 2022'!B43</f>
        <v>352</v>
      </c>
      <c r="EP43" s="694">
        <f>'B5_NHA data 2022'!E43</f>
        <v>430000</v>
      </c>
      <c r="EQ43" s="699">
        <f>'B5_NHA data 2022'!D43</f>
        <v>347</v>
      </c>
      <c r="ER43" s="694">
        <f>'B5_NHA data 2022'!G43</f>
        <v>430000</v>
      </c>
      <c r="ES43" s="699">
        <f>'B5_NHA data 2022'!F43</f>
        <v>347</v>
      </c>
      <c r="ET43" s="694">
        <v>464500</v>
      </c>
      <c r="EU43" s="699">
        <v>400</v>
      </c>
      <c r="EV43" s="694">
        <v>450000</v>
      </c>
      <c r="EW43" s="699">
        <v>351</v>
      </c>
      <c r="EX43" s="694">
        <v>556600</v>
      </c>
      <c r="EY43" s="699">
        <v>49</v>
      </c>
      <c r="EZ43" s="694">
        <v>520000</v>
      </c>
      <c r="FA43" s="699">
        <v>252</v>
      </c>
      <c r="FB43" s="694">
        <v>490000</v>
      </c>
      <c r="FC43" s="699">
        <v>207</v>
      </c>
      <c r="FD43" s="694">
        <v>630200</v>
      </c>
      <c r="FE43" s="699">
        <v>45</v>
      </c>
      <c r="FF43" s="694">
        <v>532500</v>
      </c>
      <c r="FG43" s="699">
        <v>212</v>
      </c>
      <c r="FH43" s="694">
        <v>525000</v>
      </c>
      <c r="FI43" s="699">
        <v>198</v>
      </c>
      <c r="FJ43" s="694">
        <v>728900</v>
      </c>
      <c r="FK43" s="699">
        <v>14</v>
      </c>
      <c r="FL43" s="700">
        <f t="shared" si="46"/>
        <v>2.403846153846154E-2</v>
      </c>
      <c r="FM43" s="701">
        <f t="shared" si="47"/>
        <v>7.1428571428571425E-2</v>
      </c>
      <c r="FN43" s="693">
        <f t="shared" si="48"/>
        <v>0.15661694700095208</v>
      </c>
      <c r="FO43" s="804">
        <f t="shared" si="61"/>
        <v>0.70491803278688525</v>
      </c>
      <c r="FP43" s="805">
        <f t="shared" si="62"/>
        <v>0.60655737704918034</v>
      </c>
      <c r="FQ43" s="806" t="s">
        <v>117</v>
      </c>
    </row>
    <row r="44" spans="1:173" s="692" customFormat="1">
      <c r="A44" s="688" t="s">
        <v>37</v>
      </c>
      <c r="B44" s="689">
        <f>'B5_NHA data 2008'!B43</f>
        <v>275000</v>
      </c>
      <c r="C44" s="695">
        <f>'B5_NHA data 2008'!C43</f>
        <v>58</v>
      </c>
      <c r="D44" s="689">
        <f>'B5_NHA data 2008'!D43</f>
        <v>269933</v>
      </c>
      <c r="E44" s="703">
        <f>'B5_NHA data 2008'!E43</f>
        <v>38</v>
      </c>
      <c r="F44" s="689">
        <f>'B5_NHA data 2008'!F43</f>
        <v>292000</v>
      </c>
      <c r="G44" s="695">
        <f>'B5_NHA data 2008'!G43</f>
        <v>20</v>
      </c>
      <c r="H44" s="693" t="s">
        <v>117</v>
      </c>
      <c r="I44" s="693" t="s">
        <v>117</v>
      </c>
      <c r="J44" s="693" t="s">
        <v>117</v>
      </c>
      <c r="L44" s="689">
        <f>'B5_NHA data 2009'!B43</f>
        <v>247500</v>
      </c>
      <c r="M44" s="695">
        <f>'B5_NHA data 2009'!C43</f>
        <v>89</v>
      </c>
      <c r="N44" s="689">
        <f>'B5_NHA data 2009'!D43</f>
        <v>247500</v>
      </c>
      <c r="O44" s="703">
        <f>'B5_NHA data 2009'!E43</f>
        <v>67</v>
      </c>
      <c r="P44" s="689">
        <f>'B5_NHA data 2009'!F43</f>
        <v>244933</v>
      </c>
      <c r="Q44" s="695">
        <f>'B5_NHA data 2009'!G43</f>
        <v>22</v>
      </c>
      <c r="R44" s="693">
        <f t="shared" si="16"/>
        <v>-0.1</v>
      </c>
      <c r="S44" s="693">
        <f t="shared" si="17"/>
        <v>-8.3105807737475598E-2</v>
      </c>
      <c r="T44" s="693">
        <f t="shared" si="18"/>
        <v>-0.16118835616438357</v>
      </c>
      <c r="V44" s="689">
        <f>'B5_NHA data 2010'!B43</f>
        <v>255000</v>
      </c>
      <c r="W44" s="695">
        <f>'B5_NHA data 2010'!C43</f>
        <v>67</v>
      </c>
      <c r="X44" s="689">
        <f>'B5_NHA data 2010'!D43</f>
        <v>253500</v>
      </c>
      <c r="Y44" s="703">
        <f>'B5_NHA data 2010'!E43</f>
        <v>55</v>
      </c>
      <c r="Z44" s="689">
        <f>'B5_NHA data 2010'!F43</f>
        <v>289075</v>
      </c>
      <c r="AA44" s="695">
        <f>'B5_NHA data 2010'!G43</f>
        <v>12</v>
      </c>
      <c r="AB44" s="693">
        <f t="shared" si="19"/>
        <v>3.0303030303030304E-2</v>
      </c>
      <c r="AC44" s="693">
        <f t="shared" si="20"/>
        <v>2.4242424242424242E-2</v>
      </c>
      <c r="AD44" s="693">
        <f t="shared" si="21"/>
        <v>0.1802207134195882</v>
      </c>
      <c r="AF44" s="689">
        <f>'B5_NHA data 2011'!B43</f>
        <v>243000</v>
      </c>
      <c r="AG44" s="695">
        <f>'B5_NHA data 2011'!C43</f>
        <v>69</v>
      </c>
      <c r="AH44" s="689">
        <f>'B5_NHA data 2011'!D43</f>
        <v>229900</v>
      </c>
      <c r="AI44" s="703">
        <f>'B5_NHA data 2011'!E43</f>
        <v>56</v>
      </c>
      <c r="AJ44" s="689">
        <f>'B5_NHA data 2011'!F43</f>
        <v>252533</v>
      </c>
      <c r="AK44" s="695">
        <f>'B5_NHA data 2011'!G43</f>
        <v>13</v>
      </c>
      <c r="AL44" s="693">
        <f t="shared" si="22"/>
        <v>-4.7058823529411764E-2</v>
      </c>
      <c r="AM44" s="693">
        <f t="shared" si="23"/>
        <v>-9.3096646942800787E-2</v>
      </c>
      <c r="AN44" s="693">
        <f t="shared" si="24"/>
        <v>-0.12641010118481363</v>
      </c>
      <c r="AP44" s="694">
        <f>'B5_NHA data 2012'!B43</f>
        <v>235000</v>
      </c>
      <c r="AQ44" s="695">
        <f>'B5_NHA data 2012'!C43</f>
        <v>83</v>
      </c>
      <c r="AR44" s="694">
        <f>'B5_NHA data 2012'!D43</f>
        <v>215000</v>
      </c>
      <c r="AS44" s="695">
        <f>'B5_NHA data 2012'!E43</f>
        <v>66</v>
      </c>
      <c r="AT44" s="694">
        <f>'B5_NHA data 2012'!F43</f>
        <v>283000</v>
      </c>
      <c r="AU44" s="695">
        <f>'B5_NHA data 2012'!G43</f>
        <v>17</v>
      </c>
      <c r="AV44" s="694">
        <f>'B5_NHA data 2013'!B43</f>
        <v>255000</v>
      </c>
      <c r="AW44" s="695">
        <f>'B5_NHA data 2013'!C43</f>
        <v>83</v>
      </c>
      <c r="AX44" s="694">
        <f>'B5_NHA data 2013'!D43</f>
        <v>252200</v>
      </c>
      <c r="AY44" s="695">
        <f>'B5_NHA data 2013'!E43</f>
        <v>67</v>
      </c>
      <c r="AZ44" s="694">
        <f>'B5_NHA data 2013'!F43</f>
        <v>265400</v>
      </c>
      <c r="BA44" s="695">
        <f>'B5_NHA data 2013'!G43</f>
        <v>16</v>
      </c>
      <c r="BB44" s="696">
        <f t="shared" si="25"/>
        <v>8.5106382978723402E-2</v>
      </c>
      <c r="BC44" s="697">
        <f t="shared" si="26"/>
        <v>0.17302325581395347</v>
      </c>
      <c r="BD44" s="698">
        <f t="shared" si="27"/>
        <v>-6.219081272084806E-2</v>
      </c>
      <c r="BE44" s="694">
        <f>'B5_NHA data 2014'!B43</f>
        <v>259900</v>
      </c>
      <c r="BF44" s="699">
        <f>'B5_NHA data 2014'!C43</f>
        <v>69</v>
      </c>
      <c r="BG44" s="694">
        <f>'B5_NHA data 2014'!D43</f>
        <v>245000</v>
      </c>
      <c r="BH44" s="699">
        <f>'B5_NHA data 2014'!E43</f>
        <v>55</v>
      </c>
      <c r="BI44" s="694">
        <f>'B5_NHA data 2014'!F43</f>
        <v>302500</v>
      </c>
      <c r="BJ44" s="699">
        <f>'B5_NHA data 2014'!G43</f>
        <v>14</v>
      </c>
      <c r="BK44" s="700">
        <f t="shared" si="68"/>
        <v>1.9215686274509803E-2</v>
      </c>
      <c r="BL44" s="701">
        <f t="shared" si="69"/>
        <v>-2.8548770816812053E-2</v>
      </c>
      <c r="BM44" s="693">
        <f t="shared" si="64"/>
        <v>0.13978899773926148</v>
      </c>
      <c r="BN44" s="694">
        <f>'B5_NHA data 2015'!B43</f>
        <v>275000</v>
      </c>
      <c r="BO44" s="699">
        <f>'B5_NHA data 2015'!C43</f>
        <v>102</v>
      </c>
      <c r="BP44" s="694">
        <f>'B5_NHA data 2015'!D43</f>
        <v>274500</v>
      </c>
      <c r="BQ44" s="699">
        <f>'B5_NHA data 2015'!E43</f>
        <v>100</v>
      </c>
      <c r="BR44" s="694">
        <f>'B5_NHA data 2015'!F43</f>
        <v>383750</v>
      </c>
      <c r="BS44" s="699">
        <f>'B5_NHA data 2015'!G43</f>
        <v>2</v>
      </c>
      <c r="BT44" s="700">
        <f t="shared" si="70"/>
        <v>5.8099268949596002E-2</v>
      </c>
      <c r="BU44" s="701">
        <f t="shared" si="71"/>
        <v>0.12040816326530612</v>
      </c>
      <c r="BV44" s="693">
        <f t="shared" si="72"/>
        <v>0.26859504132231404</v>
      </c>
      <c r="BW44" s="700">
        <f t="shared" si="73"/>
        <v>7.8431372549019607E-2</v>
      </c>
      <c r="BX44" s="701">
        <f t="shared" si="74"/>
        <v>8.2840236686390539E-2</v>
      </c>
      <c r="BY44" s="693">
        <f t="shared" si="75"/>
        <v>0.32751016172273634</v>
      </c>
      <c r="BZ44" s="694">
        <f>'B5_NHA data 2016'!B44</f>
        <v>282000</v>
      </c>
      <c r="CA44" s="699">
        <f>'B5_NHA data 2016'!C44</f>
        <v>104</v>
      </c>
      <c r="CB44" s="694">
        <f>'B5_NHA data 2016'!D44</f>
        <v>277500</v>
      </c>
      <c r="CC44" s="699">
        <f>'B5_NHA data 2016'!E44</f>
        <v>102</v>
      </c>
      <c r="CD44" s="694">
        <f>'B5_NHA data 2016'!F44</f>
        <v>298766</v>
      </c>
      <c r="CE44" s="699">
        <f>'B5_NHA data 2016'!G44</f>
        <v>2</v>
      </c>
      <c r="CF44" s="700">
        <f t="shared" si="29"/>
        <v>2.5454545454545455E-2</v>
      </c>
      <c r="CG44" s="701">
        <f t="shared" si="30"/>
        <v>1.092896174863388E-2</v>
      </c>
      <c r="CH44" s="693">
        <f t="shared" si="31"/>
        <v>-0.22145667752442996</v>
      </c>
      <c r="CI44" s="700">
        <f t="shared" si="76"/>
        <v>0.16049382716049382</v>
      </c>
      <c r="CJ44" s="701">
        <f t="shared" si="77"/>
        <v>0.20704654197477165</v>
      </c>
      <c r="CK44" s="693">
        <f t="shared" si="54"/>
        <v>0.18307706319570116</v>
      </c>
      <c r="CL44" s="694">
        <f>'B5_NHA data 2017'!B44</f>
        <v>323333</v>
      </c>
      <c r="CM44" s="699">
        <f>'B5_NHA data 2017'!C44</f>
        <v>127</v>
      </c>
      <c r="CN44" s="694">
        <f>'B5_NHA data 2017'!D44</f>
        <v>319966</v>
      </c>
      <c r="CO44" s="699">
        <f>'B5_NHA data 2017'!E44</f>
        <v>122</v>
      </c>
      <c r="CP44" s="694">
        <f>'B5_NHA data 2017'!F44</f>
        <v>392000</v>
      </c>
      <c r="CQ44" s="699">
        <f>'B5_NHA data 2017'!G44</f>
        <v>5</v>
      </c>
      <c r="CR44" s="700">
        <f t="shared" si="32"/>
        <v>0.14657092198581562</v>
      </c>
      <c r="CS44" s="701">
        <f t="shared" si="33"/>
        <v>0.15303063063063063</v>
      </c>
      <c r="CT44" s="693">
        <f t="shared" si="34"/>
        <v>0.31206362169724799</v>
      </c>
      <c r="CU44" s="700">
        <f t="shared" si="78"/>
        <v>0.37588510638297873</v>
      </c>
      <c r="CV44" s="701">
        <f t="shared" si="79"/>
        <v>0.4882139534883721</v>
      </c>
      <c r="CW44" s="693">
        <f t="shared" si="65"/>
        <v>0.38515901060070673</v>
      </c>
      <c r="CX44" s="694">
        <f>'B5_NHA data 2018'!B44</f>
        <v>315000</v>
      </c>
      <c r="CY44" s="699">
        <f>'B5_NHA data 2018'!C44</f>
        <v>104</v>
      </c>
      <c r="CZ44" s="694">
        <f>'B5_NHA data 2018'!D44</f>
        <v>315000</v>
      </c>
      <c r="DA44" s="699">
        <f>'B5_NHA data 2018'!E44</f>
        <v>101</v>
      </c>
      <c r="DB44" s="694">
        <f>'B5_NHA data 2018'!F44</f>
        <v>450000</v>
      </c>
      <c r="DC44" s="699">
        <f>'B5_NHA data 2018'!G44</f>
        <v>3</v>
      </c>
      <c r="DD44" s="700">
        <f t="shared" si="35"/>
        <v>-2.5772191517723215E-2</v>
      </c>
      <c r="DE44" s="701">
        <f t="shared" si="36"/>
        <v>-1.5520399042398254E-2</v>
      </c>
      <c r="DF44" s="693">
        <f t="shared" si="82"/>
        <v>0.14795918367346939</v>
      </c>
      <c r="DG44" s="700">
        <f t="shared" si="80"/>
        <v>0.23529411764705882</v>
      </c>
      <c r="DH44" s="701">
        <f t="shared" si="81"/>
        <v>0.24900872323552736</v>
      </c>
      <c r="DI44" s="693">
        <f t="shared" si="66"/>
        <v>0.6955538809344386</v>
      </c>
      <c r="DJ44" s="694">
        <f>'B5_NHA data 2019'!B44</f>
        <v>340000</v>
      </c>
      <c r="DK44" s="699">
        <f>'B5_NHA data 2019'!C44</f>
        <v>102</v>
      </c>
      <c r="DL44" s="694">
        <f>'B5_NHA data 2019'!D44</f>
        <v>340000</v>
      </c>
      <c r="DM44" s="699">
        <f>'B5_NHA data 2019'!E44</f>
        <v>102</v>
      </c>
      <c r="DN44" s="694" t="s">
        <v>117</v>
      </c>
      <c r="DO44" s="699" t="s">
        <v>117</v>
      </c>
      <c r="DP44" s="700">
        <f t="shared" si="37"/>
        <v>7.9365079365079361E-2</v>
      </c>
      <c r="DQ44" s="701">
        <f t="shared" si="38"/>
        <v>7.9365079365079361E-2</v>
      </c>
      <c r="DR44" s="693" t="s">
        <v>117</v>
      </c>
      <c r="DS44" s="700">
        <f t="shared" si="39"/>
        <v>0.30819545979222779</v>
      </c>
      <c r="DT44" s="701">
        <f t="shared" si="40"/>
        <v>0.38775510204081631</v>
      </c>
      <c r="DU44" s="693" t="s">
        <v>117</v>
      </c>
      <c r="DV44" s="694">
        <f>'B5_NHA data 2020'!C44</f>
        <v>375000</v>
      </c>
      <c r="DW44" s="699">
        <f>'B5_NHA data 2020'!B44</f>
        <v>103</v>
      </c>
      <c r="DX44" s="694">
        <f>'B5_NHA data 2020'!E44</f>
        <v>372533</v>
      </c>
      <c r="DY44" s="699">
        <f>'B5_NHA data 2020'!D44</f>
        <v>101</v>
      </c>
      <c r="DZ44" s="694">
        <f>'B5_NHA data 2020'!G44</f>
        <v>571966</v>
      </c>
      <c r="EA44" s="699">
        <f>'B5_NHA data 2020'!F44</f>
        <v>2</v>
      </c>
      <c r="EB44" s="700">
        <f t="shared" si="41"/>
        <v>0.10294117647058823</v>
      </c>
      <c r="EC44" s="701">
        <f t="shared" si="42"/>
        <v>9.5685294117647063E-2</v>
      </c>
      <c r="ED44" s="693" t="s">
        <v>117</v>
      </c>
      <c r="EE44" s="700">
        <f t="shared" si="43"/>
        <v>0.36363636363636365</v>
      </c>
      <c r="EF44" s="701">
        <f t="shared" si="44"/>
        <v>0.35713296903460839</v>
      </c>
      <c r="EG44" s="693">
        <f t="shared" si="45"/>
        <v>0.49046514657980456</v>
      </c>
      <c r="EH44" s="694">
        <f>'B5_NHA data 2021'!C44</f>
        <v>432500</v>
      </c>
      <c r="EI44" s="699">
        <f>'B5_NHA data 2021'!B44</f>
        <v>76</v>
      </c>
      <c r="EJ44" s="694">
        <f>'B5_NHA data 2021'!E44</f>
        <v>430000</v>
      </c>
      <c r="EK44" s="699">
        <f>'B5_NHA data 2021'!D44</f>
        <v>75</v>
      </c>
      <c r="EL44" s="694">
        <f>'B5_NHA data 2021'!G44</f>
        <v>659933</v>
      </c>
      <c r="EM44" s="699">
        <f>'B5_NHA data 2021'!F44</f>
        <v>1</v>
      </c>
      <c r="EN44" s="694">
        <f>'B5_NHA data 2022'!C44</f>
        <v>500000</v>
      </c>
      <c r="EO44" s="699">
        <f>'B5_NHA data 2022'!B44</f>
        <v>89</v>
      </c>
      <c r="EP44" s="694">
        <f>'B5_NHA data 2022'!E44</f>
        <v>500000</v>
      </c>
      <c r="EQ44" s="699">
        <f>'B5_NHA data 2022'!D44</f>
        <v>89</v>
      </c>
      <c r="ER44" s="694" t="s">
        <v>117</v>
      </c>
      <c r="ES44" s="699">
        <f>'B5_NHA data 2022'!F44</f>
        <v>0</v>
      </c>
      <c r="ET44" s="694">
        <v>545000</v>
      </c>
      <c r="EU44" s="699">
        <v>96</v>
      </c>
      <c r="EV44" s="694">
        <v>538500</v>
      </c>
      <c r="EW44" s="699">
        <v>94</v>
      </c>
      <c r="EX44" s="694">
        <v>553000</v>
      </c>
      <c r="EY44" s="699">
        <v>2</v>
      </c>
      <c r="EZ44" s="694">
        <v>543000</v>
      </c>
      <c r="FA44" s="699">
        <v>71</v>
      </c>
      <c r="FB44" s="694">
        <v>546500</v>
      </c>
      <c r="FC44" s="699">
        <v>68</v>
      </c>
      <c r="FD44" s="694">
        <v>438000</v>
      </c>
      <c r="FE44" s="699">
        <v>3</v>
      </c>
      <c r="FF44" s="694">
        <v>600000</v>
      </c>
      <c r="FG44" s="699">
        <v>79</v>
      </c>
      <c r="FH44" s="694">
        <v>627500</v>
      </c>
      <c r="FI44" s="699">
        <v>58</v>
      </c>
      <c r="FJ44" s="694">
        <v>519000</v>
      </c>
      <c r="FK44" s="699">
        <v>21</v>
      </c>
      <c r="FL44" s="700">
        <f t="shared" si="46"/>
        <v>0.10497237569060773</v>
      </c>
      <c r="FM44" s="701">
        <f t="shared" si="47"/>
        <v>0.14821591948764867</v>
      </c>
      <c r="FN44" s="693">
        <f t="shared" si="48"/>
        <v>0.18493150684931506</v>
      </c>
      <c r="FO44" s="804">
        <f t="shared" si="61"/>
        <v>0.59705882352941175</v>
      </c>
      <c r="FP44" s="805">
        <f t="shared" si="62"/>
        <v>0.60735294117647054</v>
      </c>
      <c r="FQ44" s="806" t="s">
        <v>117</v>
      </c>
    </row>
    <row r="45" spans="1:173" s="692" customFormat="1">
      <c r="A45" s="688" t="s">
        <v>38</v>
      </c>
      <c r="B45" s="689">
        <f>'B5_NHA data 2008'!B44</f>
        <v>277500</v>
      </c>
      <c r="C45" s="695">
        <f>'B5_NHA data 2008'!C44</f>
        <v>183</v>
      </c>
      <c r="D45" s="689">
        <f>'B5_NHA data 2008'!D44</f>
        <v>259000</v>
      </c>
      <c r="E45" s="703">
        <f>'B5_NHA data 2008'!E44</f>
        <v>135</v>
      </c>
      <c r="F45" s="689">
        <f>'B5_NHA data 2008'!F44</f>
        <v>382400</v>
      </c>
      <c r="G45" s="695">
        <f>'B5_NHA data 2008'!G44</f>
        <v>48</v>
      </c>
      <c r="H45" s="693">
        <f>(B45-'B5_NHA data 2007'!B44)/'B5_NHA data 2007'!B44</f>
        <v>-2.6315789473684209E-2</v>
      </c>
      <c r="I45" s="693">
        <f>(D45-'B5_NHA data 2007'!D44)/'B5_NHA data 2007'!D44</f>
        <v>-4.0740740740740744E-2</v>
      </c>
      <c r="J45" s="693">
        <f>(F45-'B5_NHA data 2007'!F44)/'B5_NHA data 2007'!F44</f>
        <v>0.14869330129167918</v>
      </c>
      <c r="L45" s="689">
        <f>'B5_NHA data 2009'!B44</f>
        <v>230000</v>
      </c>
      <c r="M45" s="695">
        <f>'B5_NHA data 2009'!C44</f>
        <v>207</v>
      </c>
      <c r="N45" s="689">
        <f>'B5_NHA data 2009'!D44</f>
        <v>215000</v>
      </c>
      <c r="O45" s="703">
        <f>'B5_NHA data 2009'!E44</f>
        <v>190</v>
      </c>
      <c r="P45" s="689">
        <f>'B5_NHA data 2009'!F44</f>
        <v>329867</v>
      </c>
      <c r="Q45" s="695">
        <f>'B5_NHA data 2009'!G44</f>
        <v>17</v>
      </c>
      <c r="R45" s="693">
        <f t="shared" si="16"/>
        <v>-0.17117117117117117</v>
      </c>
      <c r="S45" s="693">
        <f t="shared" si="17"/>
        <v>-0.16988416988416988</v>
      </c>
      <c r="T45" s="693">
        <f t="shared" si="18"/>
        <v>-0.1373770920502092</v>
      </c>
      <c r="V45" s="689">
        <f>'B5_NHA data 2010'!B44</f>
        <v>238000</v>
      </c>
      <c r="W45" s="695">
        <f>'B5_NHA data 2010'!C44</f>
        <v>187</v>
      </c>
      <c r="X45" s="689">
        <f>'B5_NHA data 2010'!D44</f>
        <v>220000</v>
      </c>
      <c r="Y45" s="703">
        <f>'B5_NHA data 2010'!E44</f>
        <v>170</v>
      </c>
      <c r="Z45" s="689">
        <f>'B5_NHA data 2010'!F44</f>
        <v>359900</v>
      </c>
      <c r="AA45" s="695">
        <f>'B5_NHA data 2010'!G44</f>
        <v>17</v>
      </c>
      <c r="AB45" s="693">
        <f t="shared" si="19"/>
        <v>3.4782608695652174E-2</v>
      </c>
      <c r="AC45" s="693">
        <f t="shared" si="20"/>
        <v>2.3255813953488372E-2</v>
      </c>
      <c r="AD45" s="693">
        <f t="shared" si="21"/>
        <v>9.104578511945724E-2</v>
      </c>
      <c r="AF45" s="689">
        <f>'B5_NHA data 2011'!B44</f>
        <v>229999</v>
      </c>
      <c r="AG45" s="695">
        <f>'B5_NHA data 2011'!C44</f>
        <v>194</v>
      </c>
      <c r="AH45" s="689">
        <f>'B5_NHA data 2011'!D44</f>
        <v>218000</v>
      </c>
      <c r="AI45" s="703">
        <f>'B5_NHA data 2011'!E44</f>
        <v>184</v>
      </c>
      <c r="AJ45" s="689">
        <f>'B5_NHA data 2011'!F44</f>
        <v>270000</v>
      </c>
      <c r="AK45" s="695">
        <f>'B5_NHA data 2011'!G44</f>
        <v>10</v>
      </c>
      <c r="AL45" s="693">
        <f t="shared" si="22"/>
        <v>-3.361764705882353E-2</v>
      </c>
      <c r="AM45" s="693">
        <f t="shared" si="23"/>
        <v>-9.0909090909090905E-3</v>
      </c>
      <c r="AN45" s="693">
        <f t="shared" si="24"/>
        <v>-0.24979160878021672</v>
      </c>
      <c r="AP45" s="694">
        <f>'B5_NHA data 2012'!B44</f>
        <v>235000</v>
      </c>
      <c r="AQ45" s="695">
        <f>'B5_NHA data 2012'!C44</f>
        <v>233</v>
      </c>
      <c r="AR45" s="694">
        <f>'B5_NHA data 2012'!D44</f>
        <v>220000</v>
      </c>
      <c r="AS45" s="695">
        <f>'B5_NHA data 2012'!E44</f>
        <v>207</v>
      </c>
      <c r="AT45" s="694">
        <f>'B5_NHA data 2012'!F44</f>
        <v>329900</v>
      </c>
      <c r="AU45" s="695">
        <f>'B5_NHA data 2012'!G44</f>
        <v>26</v>
      </c>
      <c r="AV45" s="694">
        <f>'B5_NHA data 2013'!B44</f>
        <v>260500</v>
      </c>
      <c r="AW45" s="695">
        <f>'B5_NHA data 2013'!C44</f>
        <v>278</v>
      </c>
      <c r="AX45" s="694">
        <f>'B5_NHA data 2013'!D44</f>
        <v>247500</v>
      </c>
      <c r="AY45" s="695">
        <f>'B5_NHA data 2013'!E44</f>
        <v>238</v>
      </c>
      <c r="AZ45" s="694">
        <f>'B5_NHA data 2013'!F44</f>
        <v>358775</v>
      </c>
      <c r="BA45" s="695">
        <f>'B5_NHA data 2013'!G44</f>
        <v>40</v>
      </c>
      <c r="BB45" s="696">
        <f t="shared" si="25"/>
        <v>0.10851063829787234</v>
      </c>
      <c r="BC45" s="697">
        <f t="shared" si="26"/>
        <v>0.125</v>
      </c>
      <c r="BD45" s="698">
        <f t="shared" si="27"/>
        <v>8.7526523188845101E-2</v>
      </c>
      <c r="BE45" s="694">
        <f>'B5_NHA data 2014'!B44</f>
        <v>276500</v>
      </c>
      <c r="BF45" s="699">
        <f>'B5_NHA data 2014'!C44</f>
        <v>246</v>
      </c>
      <c r="BG45" s="694">
        <f>'B5_NHA data 2014'!D44</f>
        <v>258533</v>
      </c>
      <c r="BH45" s="699">
        <f>'B5_NHA data 2014'!E44</f>
        <v>213</v>
      </c>
      <c r="BI45" s="694">
        <f>'B5_NHA data 2014'!F44</f>
        <v>397600</v>
      </c>
      <c r="BJ45" s="699">
        <f>'B5_NHA data 2014'!G44</f>
        <v>33</v>
      </c>
      <c r="BK45" s="700">
        <f t="shared" si="68"/>
        <v>6.1420345489443376E-2</v>
      </c>
      <c r="BL45" s="701">
        <f t="shared" si="69"/>
        <v>4.4577777777777779E-2</v>
      </c>
      <c r="BM45" s="693">
        <f t="shared" si="64"/>
        <v>0.10821545536896383</v>
      </c>
      <c r="BN45" s="694">
        <f>'B5_NHA data 2015'!B44</f>
        <v>285800</v>
      </c>
      <c r="BO45" s="699">
        <f>'B5_NHA data 2015'!C44</f>
        <v>437</v>
      </c>
      <c r="BP45" s="694">
        <f>'B5_NHA data 2015'!D44</f>
        <v>279550</v>
      </c>
      <c r="BQ45" s="699">
        <f>'B5_NHA data 2015'!E44</f>
        <v>406</v>
      </c>
      <c r="BR45" s="694">
        <f>'B5_NHA data 2015'!F44</f>
        <v>401800</v>
      </c>
      <c r="BS45" s="699">
        <f>'B5_NHA data 2015'!G44</f>
        <v>31</v>
      </c>
      <c r="BT45" s="700">
        <f t="shared" si="70"/>
        <v>3.363471971066908E-2</v>
      </c>
      <c r="BU45" s="701">
        <f t="shared" si="71"/>
        <v>8.1293297180630719E-2</v>
      </c>
      <c r="BV45" s="693">
        <f t="shared" si="72"/>
        <v>1.0563380281690141E-2</v>
      </c>
      <c r="BW45" s="700">
        <f t="shared" si="73"/>
        <v>0.20084033613445379</v>
      </c>
      <c r="BX45" s="701">
        <f t="shared" si="74"/>
        <v>0.27068181818181819</v>
      </c>
      <c r="BY45" s="693">
        <f t="shared" si="75"/>
        <v>0.11642122811892193</v>
      </c>
      <c r="BZ45" s="694">
        <f>'B5_NHA data 2016'!B45</f>
        <v>279500</v>
      </c>
      <c r="CA45" s="699">
        <f>'B5_NHA data 2016'!C45</f>
        <v>514</v>
      </c>
      <c r="CB45" s="694">
        <f>'B5_NHA data 2016'!D45</f>
        <v>273500</v>
      </c>
      <c r="CC45" s="699">
        <f>'B5_NHA data 2016'!E45</f>
        <v>484</v>
      </c>
      <c r="CD45" s="694">
        <f>'B5_NHA data 2016'!F45</f>
        <v>451466</v>
      </c>
      <c r="CE45" s="699">
        <f>'B5_NHA data 2016'!G45</f>
        <v>30</v>
      </c>
      <c r="CF45" s="700">
        <f t="shared" si="29"/>
        <v>-2.2043386983904827E-2</v>
      </c>
      <c r="CG45" s="701">
        <f t="shared" si="30"/>
        <v>-2.1641924521552496E-2</v>
      </c>
      <c r="CH45" s="693">
        <f t="shared" si="31"/>
        <v>0.12360876057740169</v>
      </c>
      <c r="CI45" s="700">
        <f t="shared" si="76"/>
        <v>0.21522267488119515</v>
      </c>
      <c r="CJ45" s="701">
        <f t="shared" si="77"/>
        <v>0.25458715596330272</v>
      </c>
      <c r="CK45" s="693">
        <f t="shared" si="54"/>
        <v>0.6720962962962963</v>
      </c>
      <c r="CL45" s="694">
        <f>'B5_NHA data 2017'!B45</f>
        <v>287533</v>
      </c>
      <c r="CM45" s="699">
        <f>'B5_NHA data 2017'!C45</f>
        <v>457</v>
      </c>
      <c r="CN45" s="694">
        <f>'B5_NHA data 2017'!D45</f>
        <v>281100</v>
      </c>
      <c r="CO45" s="699">
        <f>'B5_NHA data 2017'!E45</f>
        <v>440</v>
      </c>
      <c r="CP45" s="694">
        <f>'B5_NHA data 2017'!F45</f>
        <v>450000</v>
      </c>
      <c r="CQ45" s="699">
        <f>'B5_NHA data 2017'!G45</f>
        <v>17</v>
      </c>
      <c r="CR45" s="700">
        <f t="shared" si="32"/>
        <v>2.8740608228980322E-2</v>
      </c>
      <c r="CS45" s="701">
        <f t="shared" si="33"/>
        <v>2.7787934186471665E-2</v>
      </c>
      <c r="CT45" s="693">
        <f t="shared" si="34"/>
        <v>-3.2471991246295403E-3</v>
      </c>
      <c r="CU45" s="700">
        <f t="shared" si="78"/>
        <v>0.22354468085106383</v>
      </c>
      <c r="CV45" s="701">
        <f t="shared" si="79"/>
        <v>0.27772727272727271</v>
      </c>
      <c r="CW45" s="693">
        <f t="shared" si="65"/>
        <v>0.3640497120339497</v>
      </c>
      <c r="CX45" s="694">
        <f>'B5_NHA data 2018'!B45</f>
        <v>319466</v>
      </c>
      <c r="CY45" s="699">
        <f>'B5_NHA data 2018'!C45</f>
        <v>418</v>
      </c>
      <c r="CZ45" s="694">
        <f>'B5_NHA data 2018'!D45</f>
        <v>315000</v>
      </c>
      <c r="DA45" s="699">
        <f>'B5_NHA data 2018'!E45</f>
        <v>397</v>
      </c>
      <c r="DB45" s="694">
        <f>'B5_NHA data 2018'!F45</f>
        <v>405000</v>
      </c>
      <c r="DC45" s="699">
        <f>'B5_NHA data 2018'!G45</f>
        <v>21</v>
      </c>
      <c r="DD45" s="700">
        <f t="shared" si="35"/>
        <v>0.11105855675696355</v>
      </c>
      <c r="DE45" s="701">
        <f t="shared" si="36"/>
        <v>0.12059765208110992</v>
      </c>
      <c r="DF45" s="693">
        <f t="shared" si="82"/>
        <v>-0.1</v>
      </c>
      <c r="DG45" s="700">
        <f t="shared" si="80"/>
        <v>0.2263570057581574</v>
      </c>
      <c r="DH45" s="701">
        <f t="shared" si="81"/>
        <v>0.27272727272727271</v>
      </c>
      <c r="DI45" s="693">
        <f t="shared" si="66"/>
        <v>0.12884119573548883</v>
      </c>
      <c r="DJ45" s="694">
        <f>'B5_NHA data 2019'!B45</f>
        <v>300000</v>
      </c>
      <c r="DK45" s="699">
        <f>'B5_NHA data 2019'!C45</f>
        <v>439</v>
      </c>
      <c r="DL45" s="694">
        <f>'B5_NHA data 2019'!D45</f>
        <v>300000</v>
      </c>
      <c r="DM45" s="699">
        <f>'B5_NHA data 2019'!E45</f>
        <v>436</v>
      </c>
      <c r="DN45" s="694">
        <f>'B5_NHA data 2019'!F45</f>
        <v>499933</v>
      </c>
      <c r="DO45" s="699">
        <f>'B5_NHA data 2019'!G45</f>
        <v>3</v>
      </c>
      <c r="DP45" s="700">
        <f t="shared" si="37"/>
        <v>-6.0932931829991301E-2</v>
      </c>
      <c r="DQ45" s="701">
        <f t="shared" si="38"/>
        <v>-4.7619047619047616E-2</v>
      </c>
      <c r="DR45" s="693">
        <f t="shared" si="67"/>
        <v>0.23440246913580248</v>
      </c>
      <c r="DS45" s="700">
        <f t="shared" si="39"/>
        <v>8.4990958408679929E-2</v>
      </c>
      <c r="DT45" s="701">
        <f t="shared" si="40"/>
        <v>0.16039345073936404</v>
      </c>
      <c r="DU45" s="693">
        <f t="shared" si="52"/>
        <v>0.25737676056338027</v>
      </c>
      <c r="DV45" s="694">
        <f>'B5_NHA data 2020'!C45</f>
        <v>390500</v>
      </c>
      <c r="DW45" s="699">
        <f>'B5_NHA data 2020'!B45</f>
        <v>446</v>
      </c>
      <c r="DX45" s="694">
        <f>'B5_NHA data 2020'!E45</f>
        <v>389933</v>
      </c>
      <c r="DY45" s="699">
        <f>'B5_NHA data 2020'!D45</f>
        <v>431</v>
      </c>
      <c r="DZ45" s="694">
        <f>'B5_NHA data 2020'!G45</f>
        <v>575000</v>
      </c>
      <c r="EA45" s="699">
        <f>'B5_NHA data 2020'!F45</f>
        <v>15</v>
      </c>
      <c r="EB45" s="700">
        <f t="shared" si="41"/>
        <v>0.30166666666666669</v>
      </c>
      <c r="EC45" s="701">
        <f t="shared" si="42"/>
        <v>0.29977666666666669</v>
      </c>
      <c r="ED45" s="693">
        <f t="shared" si="53"/>
        <v>0.15015412065216738</v>
      </c>
      <c r="EE45" s="700">
        <f t="shared" si="43"/>
        <v>0.36634009797060879</v>
      </c>
      <c r="EF45" s="701">
        <f t="shared" si="44"/>
        <v>0.39485959577893043</v>
      </c>
      <c r="EG45" s="693">
        <f t="shared" si="45"/>
        <v>0.43106022896963664</v>
      </c>
      <c r="EH45" s="694">
        <f>'B5_NHA data 2021'!C45</f>
        <v>450000</v>
      </c>
      <c r="EI45" s="699">
        <f>'B5_NHA data 2021'!B45</f>
        <v>406</v>
      </c>
      <c r="EJ45" s="694">
        <f>'B5_NHA data 2021'!E45</f>
        <v>430000</v>
      </c>
      <c r="EK45" s="699">
        <f>'B5_NHA data 2021'!D45</f>
        <v>381</v>
      </c>
      <c r="EL45" s="694">
        <f>'B5_NHA data 2021'!G45</f>
        <v>631333</v>
      </c>
      <c r="EM45" s="699">
        <f>'B5_NHA data 2021'!F45</f>
        <v>25</v>
      </c>
      <c r="EN45" s="694">
        <f>'B5_NHA data 2022'!C45</f>
        <v>500000</v>
      </c>
      <c r="EO45" s="699">
        <f>'B5_NHA data 2022'!B45</f>
        <v>451</v>
      </c>
      <c r="EP45" s="694">
        <f>'B5_NHA data 2022'!E45</f>
        <v>495000</v>
      </c>
      <c r="EQ45" s="699">
        <f>'B5_NHA data 2022'!D45</f>
        <v>439</v>
      </c>
      <c r="ER45" s="694">
        <f>'B5_NHA data 2022'!G45</f>
        <v>662500</v>
      </c>
      <c r="ES45" s="699">
        <f>'B5_NHA data 2022'!F45</f>
        <v>12</v>
      </c>
      <c r="ET45" s="694">
        <v>526000</v>
      </c>
      <c r="EU45" s="699">
        <v>454</v>
      </c>
      <c r="EV45" s="694">
        <v>525000</v>
      </c>
      <c r="EW45" s="699">
        <v>442</v>
      </c>
      <c r="EX45" s="694">
        <v>698366</v>
      </c>
      <c r="EY45" s="699">
        <v>12</v>
      </c>
      <c r="EZ45" s="694">
        <v>551000</v>
      </c>
      <c r="FA45" s="699">
        <v>230</v>
      </c>
      <c r="FB45" s="694">
        <v>551000</v>
      </c>
      <c r="FC45" s="699">
        <v>222</v>
      </c>
      <c r="FD45" s="694">
        <v>627500</v>
      </c>
      <c r="FE45" s="699">
        <v>8</v>
      </c>
      <c r="FF45" s="694">
        <v>580984</v>
      </c>
      <c r="FG45" s="699">
        <v>259</v>
      </c>
      <c r="FH45" s="694">
        <v>550000</v>
      </c>
      <c r="FI45" s="699">
        <v>237</v>
      </c>
      <c r="FJ45" s="694">
        <v>743681</v>
      </c>
      <c r="FK45" s="699">
        <v>22</v>
      </c>
      <c r="FL45" s="700">
        <f t="shared" si="46"/>
        <v>5.441742286751361E-2</v>
      </c>
      <c r="FM45" s="701">
        <f t="shared" si="47"/>
        <v>-1.8148820326678765E-3</v>
      </c>
      <c r="FN45" s="693">
        <f t="shared" si="48"/>
        <v>0.18514900398406375</v>
      </c>
      <c r="FO45" s="804">
        <f t="shared" si="61"/>
        <v>0.83666666666666667</v>
      </c>
      <c r="FP45" s="805">
        <f t="shared" si="62"/>
        <v>0.83666666666666667</v>
      </c>
      <c r="FQ45" s="806">
        <f t="shared" si="63"/>
        <v>0.25516819253780004</v>
      </c>
    </row>
    <row r="46" spans="1:173" s="692" customFormat="1">
      <c r="A46" s="688" t="s">
        <v>39</v>
      </c>
      <c r="B46" s="689">
        <f>'B5_NHA data 2008'!B45</f>
        <v>225000</v>
      </c>
      <c r="C46" s="695">
        <f>'B5_NHA data 2008'!C45</f>
        <v>215</v>
      </c>
      <c r="D46" s="689">
        <f>'B5_NHA data 2008'!D45</f>
        <v>223000</v>
      </c>
      <c r="E46" s="703">
        <f>'B5_NHA data 2008'!E45</f>
        <v>203</v>
      </c>
      <c r="F46" s="689">
        <f>'B5_NHA data 2008'!F45</f>
        <v>320000</v>
      </c>
      <c r="G46" s="695">
        <f>'B5_NHA data 2008'!G45</f>
        <v>12</v>
      </c>
      <c r="H46" s="693" t="s">
        <v>117</v>
      </c>
      <c r="I46" s="693" t="s">
        <v>117</v>
      </c>
      <c r="J46" s="693" t="s">
        <v>117</v>
      </c>
      <c r="L46" s="689">
        <f>'B5_NHA data 2009'!B45</f>
        <v>205000</v>
      </c>
      <c r="M46" s="695">
        <f>'B5_NHA data 2009'!C45</f>
        <v>312</v>
      </c>
      <c r="N46" s="689">
        <f>'B5_NHA data 2009'!D45</f>
        <v>200000</v>
      </c>
      <c r="O46" s="703">
        <f>'B5_NHA data 2009'!E45</f>
        <v>281</v>
      </c>
      <c r="P46" s="689">
        <f>'B5_NHA data 2009'!F45</f>
        <v>347000</v>
      </c>
      <c r="Q46" s="695">
        <f>'B5_NHA data 2009'!G45</f>
        <v>31</v>
      </c>
      <c r="R46" s="693">
        <f t="shared" si="16"/>
        <v>-8.8888888888888892E-2</v>
      </c>
      <c r="S46" s="693">
        <f t="shared" si="17"/>
        <v>-0.1031390134529148</v>
      </c>
      <c r="T46" s="693">
        <f t="shared" si="18"/>
        <v>8.4375000000000006E-2</v>
      </c>
      <c r="V46" s="689">
        <f>'B5_NHA data 2010'!B45</f>
        <v>220000</v>
      </c>
      <c r="W46" s="695">
        <f>'B5_NHA data 2010'!C45</f>
        <v>268</v>
      </c>
      <c r="X46" s="689">
        <f>'B5_NHA data 2010'!D45</f>
        <v>219000</v>
      </c>
      <c r="Y46" s="703">
        <f>'B5_NHA data 2010'!E45</f>
        <v>259</v>
      </c>
      <c r="Z46" s="689">
        <f>'B5_NHA data 2010'!F45</f>
        <v>282533</v>
      </c>
      <c r="AA46" s="695">
        <f>'B5_NHA data 2010'!G45</f>
        <v>9</v>
      </c>
      <c r="AB46" s="693">
        <f t="shared" si="19"/>
        <v>7.3170731707317069E-2</v>
      </c>
      <c r="AC46" s="693">
        <f t="shared" si="20"/>
        <v>9.5000000000000001E-2</v>
      </c>
      <c r="AD46" s="693">
        <f t="shared" si="21"/>
        <v>-0.18578386167146974</v>
      </c>
      <c r="AF46" s="689">
        <f>'B5_NHA data 2011'!B45</f>
        <v>214000</v>
      </c>
      <c r="AG46" s="695">
        <f>'B5_NHA data 2011'!C45</f>
        <v>250</v>
      </c>
      <c r="AH46" s="689">
        <f>'B5_NHA data 2011'!D45</f>
        <v>210000</v>
      </c>
      <c r="AI46" s="703">
        <f>'B5_NHA data 2011'!E45</f>
        <v>233</v>
      </c>
      <c r="AJ46" s="689">
        <f>'B5_NHA data 2011'!F45</f>
        <v>318354</v>
      </c>
      <c r="AK46" s="695">
        <f>'B5_NHA data 2011'!G45</f>
        <v>17</v>
      </c>
      <c r="AL46" s="693">
        <f t="shared" si="22"/>
        <v>-2.7272727272727271E-2</v>
      </c>
      <c r="AM46" s="693">
        <f t="shared" si="23"/>
        <v>-4.1095890410958902E-2</v>
      </c>
      <c r="AN46" s="693">
        <f t="shared" si="24"/>
        <v>0.12678518969465513</v>
      </c>
      <c r="AP46" s="694">
        <f>'B5_NHA data 2012'!B45</f>
        <v>208500</v>
      </c>
      <c r="AQ46" s="695">
        <f>'B5_NHA data 2012'!C45</f>
        <v>347</v>
      </c>
      <c r="AR46" s="694">
        <f>'B5_NHA data 2012'!D45</f>
        <v>202500</v>
      </c>
      <c r="AS46" s="695">
        <f>'B5_NHA data 2012'!E45</f>
        <v>337</v>
      </c>
      <c r="AT46" s="694">
        <f>'B5_NHA data 2012'!F45</f>
        <v>279900</v>
      </c>
      <c r="AU46" s="695">
        <f>'B5_NHA data 2012'!G45</f>
        <v>10</v>
      </c>
      <c r="AV46" s="694">
        <f>'B5_NHA data 2013'!B45</f>
        <v>217500</v>
      </c>
      <c r="AW46" s="695">
        <f>'B5_NHA data 2013'!C45</f>
        <v>341</v>
      </c>
      <c r="AX46" s="694">
        <f>'B5_NHA data 2013'!D45</f>
        <v>214000</v>
      </c>
      <c r="AY46" s="695">
        <f>'B5_NHA data 2013'!E45</f>
        <v>327</v>
      </c>
      <c r="AZ46" s="694">
        <f>'B5_NHA data 2013'!F45</f>
        <v>319900</v>
      </c>
      <c r="BA46" s="695">
        <f>'B5_NHA data 2013'!G45</f>
        <v>14</v>
      </c>
      <c r="BB46" s="696">
        <f t="shared" si="25"/>
        <v>4.3165467625899283E-2</v>
      </c>
      <c r="BC46" s="697">
        <f t="shared" si="26"/>
        <v>5.6790123456790124E-2</v>
      </c>
      <c r="BD46" s="698">
        <f t="shared" si="27"/>
        <v>0.14290818149339049</v>
      </c>
      <c r="BE46" s="694">
        <f>'B5_NHA data 2014'!B45</f>
        <v>212766</v>
      </c>
      <c r="BF46" s="699">
        <f>'B5_NHA data 2014'!C45</f>
        <v>268</v>
      </c>
      <c r="BG46" s="694">
        <f>'B5_NHA data 2014'!D45</f>
        <v>212533</v>
      </c>
      <c r="BH46" s="699">
        <f>'B5_NHA data 2014'!E45</f>
        <v>257</v>
      </c>
      <c r="BI46" s="694">
        <f>'B5_NHA data 2014'!F45</f>
        <v>218933</v>
      </c>
      <c r="BJ46" s="699">
        <f>'B5_NHA data 2014'!G45</f>
        <v>11</v>
      </c>
      <c r="BK46" s="700">
        <f t="shared" si="68"/>
        <v>-2.176551724137931E-2</v>
      </c>
      <c r="BL46" s="701">
        <f t="shared" si="69"/>
        <v>-6.8551401869158882E-3</v>
      </c>
      <c r="BM46" s="693">
        <f t="shared" si="64"/>
        <v>-0.31562050640825257</v>
      </c>
      <c r="BN46" s="694">
        <f>'B5_NHA data 2015'!B45</f>
        <v>225000</v>
      </c>
      <c r="BO46" s="699">
        <f>'B5_NHA data 2015'!C45</f>
        <v>499</v>
      </c>
      <c r="BP46" s="694">
        <f>'B5_NHA data 2015'!D45</f>
        <v>225000</v>
      </c>
      <c r="BQ46" s="699">
        <f>'B5_NHA data 2015'!E45</f>
        <v>496</v>
      </c>
      <c r="BR46" s="694">
        <f>'B5_NHA data 2015'!F45</f>
        <v>390000</v>
      </c>
      <c r="BS46" s="699">
        <f>'B5_NHA data 2015'!G45</f>
        <v>3</v>
      </c>
      <c r="BT46" s="700">
        <f t="shared" si="70"/>
        <v>5.7499788500042302E-2</v>
      </c>
      <c r="BU46" s="701">
        <f t="shared" si="71"/>
        <v>5.8659125876922645E-2</v>
      </c>
      <c r="BV46" s="693">
        <f t="shared" si="72"/>
        <v>0.78136690220295701</v>
      </c>
      <c r="BW46" s="700">
        <f t="shared" si="73"/>
        <v>2.2727272727272728E-2</v>
      </c>
      <c r="BX46" s="701">
        <f t="shared" si="74"/>
        <v>2.7397260273972601E-2</v>
      </c>
      <c r="BY46" s="693">
        <f t="shared" si="75"/>
        <v>0.38036972672218822</v>
      </c>
      <c r="BZ46" s="694">
        <f>'B5_NHA data 2016'!B46</f>
        <v>230000</v>
      </c>
      <c r="CA46" s="699">
        <f>'B5_NHA data 2016'!C46</f>
        <v>570</v>
      </c>
      <c r="CB46" s="694">
        <f>'B5_NHA data 2016'!D46</f>
        <v>228333</v>
      </c>
      <c r="CC46" s="699">
        <f>'B5_NHA data 2016'!E46</f>
        <v>565</v>
      </c>
      <c r="CD46" s="694">
        <f>'B5_NHA data 2016'!F46</f>
        <v>397000</v>
      </c>
      <c r="CE46" s="699">
        <f>'B5_NHA data 2016'!G46</f>
        <v>5</v>
      </c>
      <c r="CF46" s="700">
        <f t="shared" si="29"/>
        <v>2.2222222222222223E-2</v>
      </c>
      <c r="CG46" s="701">
        <f t="shared" si="30"/>
        <v>1.4813333333333333E-2</v>
      </c>
      <c r="CH46" s="693">
        <f t="shared" si="31"/>
        <v>1.7948717948717947E-2</v>
      </c>
      <c r="CI46" s="700">
        <f t="shared" si="76"/>
        <v>7.476635514018691E-2</v>
      </c>
      <c r="CJ46" s="701">
        <f t="shared" si="77"/>
        <v>8.7300000000000003E-2</v>
      </c>
      <c r="CK46" s="693">
        <f t="shared" si="54"/>
        <v>0.24703945921835441</v>
      </c>
      <c r="CL46" s="694">
        <f>'B5_NHA data 2017'!B46</f>
        <v>255000</v>
      </c>
      <c r="CM46" s="699">
        <f>'B5_NHA data 2017'!C46</f>
        <v>518</v>
      </c>
      <c r="CN46" s="694">
        <f>'B5_NHA data 2017'!D46</f>
        <v>254933</v>
      </c>
      <c r="CO46" s="699">
        <f>'B5_NHA data 2017'!E46</f>
        <v>511</v>
      </c>
      <c r="CP46" s="694">
        <f>'B5_NHA data 2017'!F46</f>
        <v>380000</v>
      </c>
      <c r="CQ46" s="699">
        <f>'B5_NHA data 2017'!G46</f>
        <v>7</v>
      </c>
      <c r="CR46" s="700">
        <f t="shared" si="32"/>
        <v>0.10869565217391304</v>
      </c>
      <c r="CS46" s="701">
        <f t="shared" si="33"/>
        <v>0.11649652043287655</v>
      </c>
      <c r="CT46" s="693">
        <f t="shared" si="34"/>
        <v>-4.2821158690176324E-2</v>
      </c>
      <c r="CU46" s="700">
        <f t="shared" si="78"/>
        <v>0.22302158273381295</v>
      </c>
      <c r="CV46" s="701">
        <f t="shared" si="79"/>
        <v>0.25892839506172838</v>
      </c>
      <c r="CW46" s="693">
        <f t="shared" si="65"/>
        <v>0.35762772418720973</v>
      </c>
      <c r="CX46" s="694">
        <f>'B5_NHA data 2018'!B46</f>
        <v>261000</v>
      </c>
      <c r="CY46" s="699">
        <f>'B5_NHA data 2018'!C46</f>
        <v>551</v>
      </c>
      <c r="CZ46" s="694">
        <f>'B5_NHA data 2018'!D46</f>
        <v>260333</v>
      </c>
      <c r="DA46" s="699">
        <f>'B5_NHA data 2018'!E46</f>
        <v>547</v>
      </c>
      <c r="DB46" s="694">
        <f>'B5_NHA data 2018'!F46</f>
        <v>382466</v>
      </c>
      <c r="DC46" s="699">
        <f>'B5_NHA data 2018'!G46</f>
        <v>4</v>
      </c>
      <c r="DD46" s="700">
        <f t="shared" si="35"/>
        <v>2.3529411764705882E-2</v>
      </c>
      <c r="DE46" s="701">
        <f t="shared" si="36"/>
        <v>2.1182036064377699E-2</v>
      </c>
      <c r="DF46" s="693">
        <f t="shared" si="82"/>
        <v>6.4894736842105267E-3</v>
      </c>
      <c r="DG46" s="700">
        <f t="shared" si="80"/>
        <v>0.2</v>
      </c>
      <c r="DH46" s="701">
        <f t="shared" si="81"/>
        <v>0.21650934579439252</v>
      </c>
      <c r="DI46" s="693">
        <f t="shared" si="66"/>
        <v>0.19557986870897157</v>
      </c>
      <c r="DJ46" s="694">
        <f>'B5_NHA data 2019'!B46</f>
        <v>266000</v>
      </c>
      <c r="DK46" s="699">
        <f>'B5_NHA data 2019'!C46</f>
        <v>507</v>
      </c>
      <c r="DL46" s="694">
        <f>'B5_NHA data 2019'!D46</f>
        <v>266000</v>
      </c>
      <c r="DM46" s="699">
        <f>'B5_NHA data 2019'!E46</f>
        <v>505</v>
      </c>
      <c r="DN46" s="694">
        <f>'B5_NHA data 2019'!F46</f>
        <v>460966</v>
      </c>
      <c r="DO46" s="699">
        <f>'B5_NHA data 2019'!G46</f>
        <v>2</v>
      </c>
      <c r="DP46" s="700">
        <f t="shared" si="37"/>
        <v>1.9157088122605363E-2</v>
      </c>
      <c r="DQ46" s="701">
        <f t="shared" si="38"/>
        <v>2.1768273710977865E-2</v>
      </c>
      <c r="DR46" s="693">
        <f t="shared" si="67"/>
        <v>0.20524700234792112</v>
      </c>
      <c r="DS46" s="700">
        <f t="shared" si="39"/>
        <v>0.25019974996005001</v>
      </c>
      <c r="DT46" s="701">
        <f t="shared" si="40"/>
        <v>0.25157034437005077</v>
      </c>
      <c r="DU46" s="693">
        <f t="shared" si="52"/>
        <v>1.1055117318997136</v>
      </c>
      <c r="DV46" s="694">
        <f>'B5_NHA data 2020'!C46</f>
        <v>320000</v>
      </c>
      <c r="DW46" s="699">
        <f>'B5_NHA data 2020'!B46</f>
        <v>448</v>
      </c>
      <c r="DX46" s="694">
        <f>'B5_NHA data 2020'!E46</f>
        <v>320000</v>
      </c>
      <c r="DY46" s="699">
        <f>'B5_NHA data 2020'!D46</f>
        <v>444</v>
      </c>
      <c r="DZ46" s="694">
        <f>'B5_NHA data 2020'!G46</f>
        <v>512500</v>
      </c>
      <c r="EA46" s="699">
        <f>'B5_NHA data 2020'!F46</f>
        <v>4</v>
      </c>
      <c r="EB46" s="700">
        <f t="shared" si="41"/>
        <v>0.20300751879699247</v>
      </c>
      <c r="EC46" s="701">
        <f t="shared" si="42"/>
        <v>0.20300751879699247</v>
      </c>
      <c r="ED46" s="693">
        <f t="shared" si="53"/>
        <v>0.11179566388844296</v>
      </c>
      <c r="EE46" s="700">
        <f t="shared" si="43"/>
        <v>0.42222222222222222</v>
      </c>
      <c r="EF46" s="701">
        <f t="shared" si="44"/>
        <v>0.42222222222222222</v>
      </c>
      <c r="EG46" s="693">
        <f t="shared" si="45"/>
        <v>0.3141025641025641</v>
      </c>
      <c r="EH46" s="694">
        <f>'B5_NHA data 2021'!C46</f>
        <v>370000</v>
      </c>
      <c r="EI46" s="699">
        <f>'B5_NHA data 2021'!B46</f>
        <v>357</v>
      </c>
      <c r="EJ46" s="694">
        <f>'B5_NHA data 2021'!E46</f>
        <v>361000</v>
      </c>
      <c r="EK46" s="699">
        <f>'B5_NHA data 2021'!D46</f>
        <v>349</v>
      </c>
      <c r="EL46" s="694">
        <f>'B5_NHA data 2021'!G46</f>
        <v>489233</v>
      </c>
      <c r="EM46" s="699">
        <f>'B5_NHA data 2021'!F46</f>
        <v>8</v>
      </c>
      <c r="EN46" s="694">
        <f>'B5_NHA data 2022'!C46</f>
        <v>415000</v>
      </c>
      <c r="EO46" s="699">
        <f>'B5_NHA data 2022'!B46</f>
        <v>432</v>
      </c>
      <c r="EP46" s="694">
        <f>'B5_NHA data 2022'!E46</f>
        <v>415000</v>
      </c>
      <c r="EQ46" s="699">
        <f>'B5_NHA data 2022'!D46</f>
        <v>430</v>
      </c>
      <c r="ER46" s="694">
        <f>'B5_NHA data 2022'!G46</f>
        <v>522000</v>
      </c>
      <c r="ES46" s="699">
        <f>'B5_NHA data 2022'!F46</f>
        <v>2</v>
      </c>
      <c r="ET46" s="694">
        <v>400000</v>
      </c>
      <c r="EU46" s="699">
        <v>480</v>
      </c>
      <c r="EV46" s="694">
        <v>392000</v>
      </c>
      <c r="EW46" s="699">
        <v>467</v>
      </c>
      <c r="EX46" s="694">
        <v>693333</v>
      </c>
      <c r="EY46" s="699">
        <v>13</v>
      </c>
      <c r="EZ46" s="694">
        <v>470000</v>
      </c>
      <c r="FA46" s="699">
        <v>289</v>
      </c>
      <c r="FB46" s="694">
        <v>469933</v>
      </c>
      <c r="FC46" s="699">
        <v>265</v>
      </c>
      <c r="FD46" s="694">
        <v>530500</v>
      </c>
      <c r="FE46" s="699">
        <v>24</v>
      </c>
      <c r="FF46" s="694">
        <v>495000</v>
      </c>
      <c r="FG46" s="699">
        <v>293</v>
      </c>
      <c r="FH46" s="694">
        <v>485000</v>
      </c>
      <c r="FI46" s="699">
        <v>285</v>
      </c>
      <c r="FJ46" s="694">
        <v>829631</v>
      </c>
      <c r="FK46" s="699">
        <v>8</v>
      </c>
      <c r="FL46" s="700">
        <f t="shared" si="46"/>
        <v>5.3191489361702128E-2</v>
      </c>
      <c r="FM46" s="701">
        <f t="shared" si="47"/>
        <v>3.206201735140967E-2</v>
      </c>
      <c r="FN46" s="693">
        <f t="shared" si="48"/>
        <v>0.56386616399623002</v>
      </c>
      <c r="FO46" s="804">
        <f t="shared" si="61"/>
        <v>0.76691729323308266</v>
      </c>
      <c r="FP46" s="805">
        <f t="shared" si="62"/>
        <v>0.76666541353383455</v>
      </c>
      <c r="FQ46" s="806">
        <f t="shared" si="63"/>
        <v>0.15084409696159803</v>
      </c>
    </row>
    <row r="47" spans="1:173" s="692" customFormat="1">
      <c r="A47" s="688" t="s">
        <v>40</v>
      </c>
      <c r="B47" s="689">
        <f>'B5_NHA data 2008'!B46</f>
        <v>234900</v>
      </c>
      <c r="C47" s="695">
        <f>'B5_NHA data 2008'!C46</f>
        <v>579</v>
      </c>
      <c r="D47" s="689">
        <f>'B5_NHA data 2008'!D46</f>
        <v>227000</v>
      </c>
      <c r="E47" s="703">
        <f>'B5_NHA data 2008'!E46</f>
        <v>515</v>
      </c>
      <c r="F47" s="689">
        <f>'B5_NHA data 2008'!F46</f>
        <v>368000</v>
      </c>
      <c r="G47" s="695">
        <f>'B5_NHA data 2008'!G46</f>
        <v>64</v>
      </c>
      <c r="H47" s="693" t="s">
        <v>117</v>
      </c>
      <c r="I47" s="693" t="s">
        <v>117</v>
      </c>
      <c r="J47" s="693" t="s">
        <v>117</v>
      </c>
      <c r="L47" s="689">
        <f>'B5_NHA data 2009'!B46</f>
        <v>212900</v>
      </c>
      <c r="M47" s="695">
        <f>'B5_NHA data 2009'!C46</f>
        <v>776</v>
      </c>
      <c r="N47" s="689">
        <f>'B5_NHA data 2009'!D46</f>
        <v>205000</v>
      </c>
      <c r="O47" s="703">
        <f>'B5_NHA data 2009'!E46</f>
        <v>714</v>
      </c>
      <c r="P47" s="689">
        <f>'B5_NHA data 2009'!F46</f>
        <v>327000</v>
      </c>
      <c r="Q47" s="695">
        <f>'B5_NHA data 2009'!G46</f>
        <v>62</v>
      </c>
      <c r="R47" s="693">
        <f t="shared" si="16"/>
        <v>-9.3656875266070666E-2</v>
      </c>
      <c r="S47" s="693">
        <f t="shared" si="17"/>
        <v>-9.6916299559471369E-2</v>
      </c>
      <c r="T47" s="693">
        <f t="shared" si="18"/>
        <v>-0.11141304347826086</v>
      </c>
      <c r="V47" s="689">
        <f>'B5_NHA data 2010'!B46</f>
        <v>219900</v>
      </c>
      <c r="W47" s="695">
        <f>'B5_NHA data 2010'!C46</f>
        <v>617</v>
      </c>
      <c r="X47" s="689">
        <f>'B5_NHA data 2010'!D46</f>
        <v>210000</v>
      </c>
      <c r="Y47" s="703">
        <f>'B5_NHA data 2010'!E46</f>
        <v>572</v>
      </c>
      <c r="Z47" s="689">
        <f>'B5_NHA data 2010'!F46</f>
        <v>320000</v>
      </c>
      <c r="AA47" s="695">
        <f>'B5_NHA data 2010'!G46</f>
        <v>45</v>
      </c>
      <c r="AB47" s="693">
        <f t="shared" si="19"/>
        <v>3.2879286049788632E-2</v>
      </c>
      <c r="AC47" s="693">
        <f t="shared" si="20"/>
        <v>2.4390243902439025E-2</v>
      </c>
      <c r="AD47" s="693">
        <f t="shared" si="21"/>
        <v>-2.1406727828746176E-2</v>
      </c>
      <c r="AF47" s="689">
        <f>'B5_NHA data 2011'!B46</f>
        <v>210000</v>
      </c>
      <c r="AG47" s="695">
        <f>'B5_NHA data 2011'!C46</f>
        <v>557</v>
      </c>
      <c r="AH47" s="689">
        <f>'B5_NHA data 2011'!D46</f>
        <v>205000</v>
      </c>
      <c r="AI47" s="703">
        <f>'B5_NHA data 2011'!E46</f>
        <v>520</v>
      </c>
      <c r="AJ47" s="689">
        <f>'B5_NHA data 2011'!F46</f>
        <v>314000</v>
      </c>
      <c r="AK47" s="695">
        <f>'B5_NHA data 2011'!G46</f>
        <v>37</v>
      </c>
      <c r="AL47" s="693">
        <f t="shared" si="22"/>
        <v>-4.5020463847203276E-2</v>
      </c>
      <c r="AM47" s="693">
        <f t="shared" si="23"/>
        <v>-2.3809523809523808E-2</v>
      </c>
      <c r="AN47" s="693">
        <f t="shared" si="24"/>
        <v>-1.8749999999999999E-2</v>
      </c>
      <c r="AP47" s="694">
        <f>'B5_NHA data 2012'!B46</f>
        <v>193333</v>
      </c>
      <c r="AQ47" s="695">
        <f>'B5_NHA data 2012'!C46</f>
        <v>676</v>
      </c>
      <c r="AR47" s="694">
        <f>'B5_NHA data 2012'!D46</f>
        <v>190000</v>
      </c>
      <c r="AS47" s="695">
        <f>'B5_NHA data 2012'!E46</f>
        <v>633</v>
      </c>
      <c r="AT47" s="694">
        <f>'B5_NHA data 2012'!F46</f>
        <v>287000</v>
      </c>
      <c r="AU47" s="695">
        <f>'B5_NHA data 2012'!G46</f>
        <v>43</v>
      </c>
      <c r="AV47" s="694">
        <f>'B5_NHA data 2013'!B46</f>
        <v>224900</v>
      </c>
      <c r="AW47" s="695">
        <f>'B5_NHA data 2013'!C46</f>
        <v>748</v>
      </c>
      <c r="AX47" s="694">
        <f>'B5_NHA data 2013'!D46</f>
        <v>128921</v>
      </c>
      <c r="AY47" s="695">
        <f>'B5_NHA data 2013'!E46</f>
        <v>687</v>
      </c>
      <c r="AZ47" s="694">
        <f>'B5_NHA data 2013'!F46</f>
        <v>326900</v>
      </c>
      <c r="BA47" s="695">
        <f>'B5_NHA data 2013'!G46</f>
        <v>61</v>
      </c>
      <c r="BB47" s="696">
        <f t="shared" si="25"/>
        <v>0.1632778677204616</v>
      </c>
      <c r="BC47" s="697">
        <f t="shared" si="26"/>
        <v>-0.32146842105263157</v>
      </c>
      <c r="BD47" s="698">
        <f t="shared" si="27"/>
        <v>0.13902439024390245</v>
      </c>
      <c r="BE47" s="694">
        <f>'B5_NHA data 2014'!B46</f>
        <v>215000</v>
      </c>
      <c r="BF47" s="699">
        <f>'B5_NHA data 2014'!C46</f>
        <v>711</v>
      </c>
      <c r="BG47" s="694">
        <f>'B5_NHA data 2014'!D46</f>
        <v>212000</v>
      </c>
      <c r="BH47" s="699">
        <f>'B5_NHA data 2014'!E46</f>
        <v>669</v>
      </c>
      <c r="BI47" s="694">
        <f>'B5_NHA data 2014'!F46</f>
        <v>291933</v>
      </c>
      <c r="BJ47" s="699">
        <f>'B5_NHA data 2014'!G46</f>
        <v>42</v>
      </c>
      <c r="BK47" s="700">
        <f t="shared" si="68"/>
        <v>-4.4019564250778125E-2</v>
      </c>
      <c r="BL47" s="701">
        <f t="shared" si="69"/>
        <v>0.64441789933370053</v>
      </c>
      <c r="BM47" s="693">
        <f t="shared" si="64"/>
        <v>-0.10696543285408382</v>
      </c>
      <c r="BN47" s="694">
        <f>'B5_NHA data 2015'!B46</f>
        <v>221000</v>
      </c>
      <c r="BO47" s="699">
        <f>'B5_NHA data 2015'!C46</f>
        <v>1159</v>
      </c>
      <c r="BP47" s="694">
        <f>'B5_NHA data 2015'!D46</f>
        <v>221000</v>
      </c>
      <c r="BQ47" s="699">
        <f>'B5_NHA data 2015'!E46</f>
        <v>1151</v>
      </c>
      <c r="BR47" s="694">
        <f>'B5_NHA data 2015'!F46</f>
        <v>338500</v>
      </c>
      <c r="BS47" s="699">
        <f>'B5_NHA data 2015'!G46</f>
        <v>8</v>
      </c>
      <c r="BT47" s="700">
        <f t="shared" si="70"/>
        <v>2.7906976744186046E-2</v>
      </c>
      <c r="BU47" s="701">
        <f t="shared" si="71"/>
        <v>4.2452830188679243E-2</v>
      </c>
      <c r="BV47" s="693">
        <f t="shared" si="72"/>
        <v>0.15951262789749704</v>
      </c>
      <c r="BW47" s="700">
        <f t="shared" si="73"/>
        <v>5.0022737608003635E-3</v>
      </c>
      <c r="BX47" s="701">
        <f t="shared" si="74"/>
        <v>5.2380952380952382E-2</v>
      </c>
      <c r="BY47" s="693">
        <f t="shared" si="75"/>
        <v>5.7812500000000003E-2</v>
      </c>
      <c r="BZ47" s="694">
        <f>'B5_NHA data 2016'!B47</f>
        <v>233000</v>
      </c>
      <c r="CA47" s="699">
        <f>'B5_NHA data 2016'!C47</f>
        <v>1252</v>
      </c>
      <c r="CB47" s="694">
        <f>'B5_NHA data 2016'!D47</f>
        <v>231733</v>
      </c>
      <c r="CC47" s="699">
        <f>'B5_NHA data 2016'!E47</f>
        <v>1231</v>
      </c>
      <c r="CD47" s="694">
        <f>'B5_NHA data 2016'!F47</f>
        <v>425000</v>
      </c>
      <c r="CE47" s="699">
        <f>'B5_NHA data 2016'!G47</f>
        <v>21</v>
      </c>
      <c r="CF47" s="700">
        <f t="shared" si="29"/>
        <v>5.4298642533936653E-2</v>
      </c>
      <c r="CG47" s="701">
        <f t="shared" si="30"/>
        <v>4.8565610859728506E-2</v>
      </c>
      <c r="CH47" s="693">
        <f t="shared" si="31"/>
        <v>0.25553914327917282</v>
      </c>
      <c r="CI47" s="700">
        <f t="shared" si="76"/>
        <v>0.10952380952380952</v>
      </c>
      <c r="CJ47" s="701">
        <f t="shared" si="77"/>
        <v>0.13040487804878048</v>
      </c>
      <c r="CK47" s="693">
        <f t="shared" si="54"/>
        <v>0.35350318471337577</v>
      </c>
      <c r="CL47" s="694">
        <f>'B5_NHA data 2017'!B47</f>
        <v>245000</v>
      </c>
      <c r="CM47" s="699">
        <f>'B5_NHA data 2017'!C47</f>
        <v>1323</v>
      </c>
      <c r="CN47" s="694">
        <f>'B5_NHA data 2017'!D47</f>
        <v>244000</v>
      </c>
      <c r="CO47" s="699">
        <f>'B5_NHA data 2017'!E47</f>
        <v>1299</v>
      </c>
      <c r="CP47" s="694">
        <f>'B5_NHA data 2017'!F47</f>
        <v>349000</v>
      </c>
      <c r="CQ47" s="699">
        <f>'B5_NHA data 2017'!G47</f>
        <v>24</v>
      </c>
      <c r="CR47" s="700">
        <f t="shared" si="32"/>
        <v>5.1502145922746781E-2</v>
      </c>
      <c r="CS47" s="701">
        <f t="shared" si="33"/>
        <v>5.2935921944651819E-2</v>
      </c>
      <c r="CT47" s="693">
        <f t="shared" si="34"/>
        <v>-0.17882352941176471</v>
      </c>
      <c r="CU47" s="700">
        <f t="shared" si="78"/>
        <v>0.26724356421304174</v>
      </c>
      <c r="CV47" s="701">
        <f t="shared" si="79"/>
        <v>0.28421052631578947</v>
      </c>
      <c r="CW47" s="693">
        <f t="shared" si="65"/>
        <v>0.21602787456445993</v>
      </c>
      <c r="CX47" s="694">
        <f>'B5_NHA data 2018'!B47</f>
        <v>262000</v>
      </c>
      <c r="CY47" s="699">
        <f>'B5_NHA data 2018'!C47</f>
        <v>1338</v>
      </c>
      <c r="CZ47" s="694">
        <f>'B5_NHA data 2018'!D47</f>
        <v>260000</v>
      </c>
      <c r="DA47" s="699">
        <f>'B5_NHA data 2018'!E47</f>
        <v>1302</v>
      </c>
      <c r="DB47" s="694">
        <f>'B5_NHA data 2018'!F47</f>
        <v>285000</v>
      </c>
      <c r="DC47" s="699">
        <f>'B5_NHA data 2018'!G47</f>
        <v>36</v>
      </c>
      <c r="DD47" s="700">
        <f t="shared" si="35"/>
        <v>6.9387755102040816E-2</v>
      </c>
      <c r="DE47" s="701">
        <f t="shared" si="36"/>
        <v>6.5573770491803282E-2</v>
      </c>
      <c r="DF47" s="693">
        <f t="shared" si="82"/>
        <v>-0.18338108882521489</v>
      </c>
      <c r="DG47" s="700">
        <f t="shared" si="80"/>
        <v>0.16496220542463316</v>
      </c>
      <c r="DH47" s="701">
        <f t="shared" si="81"/>
        <v>1.0167389331451044</v>
      </c>
      <c r="DI47" s="693">
        <f t="shared" si="66"/>
        <v>-0.1281737534414194</v>
      </c>
      <c r="DJ47" s="694">
        <f>'B5_NHA data 2019'!B47</f>
        <v>280000</v>
      </c>
      <c r="DK47" s="699">
        <f>'B5_NHA data 2019'!C47</f>
        <v>1401</v>
      </c>
      <c r="DL47" s="694">
        <f>'B5_NHA data 2019'!D47</f>
        <v>280000</v>
      </c>
      <c r="DM47" s="699">
        <f>'B5_NHA data 2019'!E47</f>
        <v>1398</v>
      </c>
      <c r="DN47" s="694">
        <f>'B5_NHA data 2019'!F47</f>
        <v>420000</v>
      </c>
      <c r="DO47" s="699">
        <f>'B5_NHA data 2019'!G47</f>
        <v>3</v>
      </c>
      <c r="DP47" s="700">
        <f t="shared" si="37"/>
        <v>6.8702290076335881E-2</v>
      </c>
      <c r="DQ47" s="701">
        <f t="shared" si="38"/>
        <v>7.6923076923076927E-2</v>
      </c>
      <c r="DR47" s="693">
        <f t="shared" si="67"/>
        <v>0.47368421052631576</v>
      </c>
      <c r="DS47" s="700">
        <f t="shared" si="39"/>
        <v>0.30232558139534882</v>
      </c>
      <c r="DT47" s="701">
        <f t="shared" si="40"/>
        <v>0.32075471698113206</v>
      </c>
      <c r="DU47" s="693">
        <f t="shared" si="52"/>
        <v>0.43868627390531389</v>
      </c>
      <c r="DV47" s="694">
        <f>'B5_NHA data 2020'!C47</f>
        <v>316000</v>
      </c>
      <c r="DW47" s="699">
        <f>'B5_NHA data 2020'!B47</f>
        <v>1133</v>
      </c>
      <c r="DX47" s="694">
        <f>'B5_NHA data 2020'!E47</f>
        <v>315266</v>
      </c>
      <c r="DY47" s="699">
        <f>'B5_NHA data 2020'!D47</f>
        <v>1124</v>
      </c>
      <c r="DZ47" s="694">
        <f>'B5_NHA data 2020'!G47</f>
        <v>340000</v>
      </c>
      <c r="EA47" s="699">
        <f>'B5_NHA data 2020'!F47</f>
        <v>9</v>
      </c>
      <c r="EB47" s="700">
        <f t="shared" si="41"/>
        <v>0.12857142857142856</v>
      </c>
      <c r="EC47" s="701">
        <f t="shared" si="42"/>
        <v>0.12595000000000001</v>
      </c>
      <c r="ED47" s="693">
        <f t="shared" si="53"/>
        <v>-0.19047619047619047</v>
      </c>
      <c r="EE47" s="700">
        <f t="shared" si="43"/>
        <v>0.42986425339366519</v>
      </c>
      <c r="EF47" s="701">
        <f t="shared" si="44"/>
        <v>0.42654298642533939</v>
      </c>
      <c r="EG47" s="693">
        <f t="shared" si="45"/>
        <v>4.4313146233382573E-3</v>
      </c>
      <c r="EH47" s="694">
        <f>'B5_NHA data 2021'!C47</f>
        <v>363533</v>
      </c>
      <c r="EI47" s="699">
        <f>'B5_NHA data 2021'!B47</f>
        <v>1012</v>
      </c>
      <c r="EJ47" s="694">
        <f>'B5_NHA data 2021'!E47</f>
        <v>362000</v>
      </c>
      <c r="EK47" s="699">
        <f>'B5_NHA data 2021'!D47</f>
        <v>997</v>
      </c>
      <c r="EL47" s="694">
        <f>'B5_NHA data 2021'!G47</f>
        <v>370933</v>
      </c>
      <c r="EM47" s="699">
        <f>'B5_NHA data 2021'!F47</f>
        <v>15</v>
      </c>
      <c r="EN47" s="694">
        <f>'B5_NHA data 2022'!C47</f>
        <v>400000</v>
      </c>
      <c r="EO47" s="699">
        <f>'B5_NHA data 2022'!B47</f>
        <v>1107</v>
      </c>
      <c r="EP47" s="694">
        <f>'B5_NHA data 2022'!E47</f>
        <v>400000</v>
      </c>
      <c r="EQ47" s="699">
        <f>'B5_NHA data 2022'!D47</f>
        <v>1096</v>
      </c>
      <c r="ER47" s="694">
        <f>'B5_NHA data 2022'!G47</f>
        <v>452533</v>
      </c>
      <c r="ES47" s="699">
        <f>'B5_NHA data 2022'!F47</f>
        <v>11</v>
      </c>
      <c r="ET47" s="694">
        <v>417500</v>
      </c>
      <c r="EU47" s="699">
        <v>1351</v>
      </c>
      <c r="EV47" s="694">
        <v>413000</v>
      </c>
      <c r="EW47" s="699">
        <v>1323</v>
      </c>
      <c r="EX47" s="694">
        <v>681200</v>
      </c>
      <c r="EY47" s="699">
        <v>28</v>
      </c>
      <c r="EZ47" s="694">
        <v>467000</v>
      </c>
      <c r="FA47" s="699">
        <v>813</v>
      </c>
      <c r="FB47" s="694">
        <v>465000</v>
      </c>
      <c r="FC47" s="699">
        <v>725</v>
      </c>
      <c r="FD47" s="694">
        <v>472967</v>
      </c>
      <c r="FE47" s="699">
        <v>88</v>
      </c>
      <c r="FF47" s="694">
        <v>489950</v>
      </c>
      <c r="FG47" s="699">
        <v>810</v>
      </c>
      <c r="FH47" s="694">
        <v>480000</v>
      </c>
      <c r="FI47" s="699">
        <v>746</v>
      </c>
      <c r="FJ47" s="694">
        <v>729000</v>
      </c>
      <c r="FK47" s="699">
        <v>64</v>
      </c>
      <c r="FL47" s="700">
        <f t="shared" si="46"/>
        <v>4.9143468950749468E-2</v>
      </c>
      <c r="FM47" s="701">
        <f t="shared" si="47"/>
        <v>3.2258064516129031E-2</v>
      </c>
      <c r="FN47" s="693">
        <f t="shared" si="48"/>
        <v>0.54133375055764987</v>
      </c>
      <c r="FO47" s="804">
        <f t="shared" si="61"/>
        <v>0.66785714285714282</v>
      </c>
      <c r="FP47" s="805">
        <f t="shared" si="62"/>
        <v>0.6607142857142857</v>
      </c>
      <c r="FQ47" s="806">
        <f t="shared" si="63"/>
        <v>0.12611190476190476</v>
      </c>
    </row>
    <row r="48" spans="1:173" s="692" customFormat="1">
      <c r="A48" s="688" t="s">
        <v>49</v>
      </c>
      <c r="B48" s="689">
        <f>'B5_NHA data 2008'!B47</f>
        <v>352500</v>
      </c>
      <c r="C48" s="695">
        <f>'B5_NHA data 2008'!C47</f>
        <v>80</v>
      </c>
      <c r="D48" s="689">
        <f>'B5_NHA data 2008'!D47</f>
        <v>327450</v>
      </c>
      <c r="E48" s="703">
        <f>'B5_NHA data 2008'!E47</f>
        <v>56</v>
      </c>
      <c r="F48" s="689">
        <f>'B5_NHA data 2008'!F47</f>
        <v>399900</v>
      </c>
      <c r="G48" s="695">
        <f>'B5_NHA data 2008'!G47</f>
        <v>24</v>
      </c>
      <c r="H48" s="693" t="s">
        <v>117</v>
      </c>
      <c r="I48" s="693" t="s">
        <v>117</v>
      </c>
      <c r="J48" s="693" t="s">
        <v>117</v>
      </c>
      <c r="L48" s="689">
        <f>'B5_NHA data 2009'!B47</f>
        <v>305000</v>
      </c>
      <c r="M48" s="695">
        <f>'B5_NHA data 2009'!C47</f>
        <v>105</v>
      </c>
      <c r="N48" s="689">
        <f>'B5_NHA data 2009'!D47</f>
        <v>285000</v>
      </c>
      <c r="O48" s="703">
        <f>'B5_NHA data 2009'!E47</f>
        <v>90</v>
      </c>
      <c r="P48" s="689">
        <f>'B5_NHA data 2009'!F47</f>
        <v>375200</v>
      </c>
      <c r="Q48" s="695">
        <f>'B5_NHA data 2009'!G47</f>
        <v>15</v>
      </c>
      <c r="R48" s="693">
        <f t="shared" si="16"/>
        <v>-0.13475177304964539</v>
      </c>
      <c r="S48" s="693">
        <f t="shared" si="17"/>
        <v>-0.12963811268896014</v>
      </c>
      <c r="T48" s="693">
        <f t="shared" si="18"/>
        <v>-6.1765441360340088E-2</v>
      </c>
      <c r="V48" s="689">
        <f>'B5_NHA data 2010'!B47</f>
        <v>265000</v>
      </c>
      <c r="W48" s="695">
        <f>'B5_NHA data 2010'!C47</f>
        <v>94</v>
      </c>
      <c r="X48" s="689">
        <f>'B5_NHA data 2010'!D47</f>
        <v>273000</v>
      </c>
      <c r="Y48" s="703">
        <f>'B5_NHA data 2010'!E47</f>
        <v>63</v>
      </c>
      <c r="Z48" s="689">
        <f>'B5_NHA data 2010'!F47</f>
        <v>259900</v>
      </c>
      <c r="AA48" s="695">
        <f>'B5_NHA data 2010'!G47</f>
        <v>31</v>
      </c>
      <c r="AB48" s="693">
        <f t="shared" si="19"/>
        <v>-0.13114754098360656</v>
      </c>
      <c r="AC48" s="693">
        <f t="shared" si="20"/>
        <v>-4.2105263157894736E-2</v>
      </c>
      <c r="AD48" s="693">
        <f t="shared" si="21"/>
        <v>-0.30730277185501065</v>
      </c>
      <c r="AF48" s="689">
        <f>'B5_NHA data 2011'!B47</f>
        <v>262300</v>
      </c>
      <c r="AG48" s="695">
        <f>'B5_NHA data 2011'!C47</f>
        <v>93</v>
      </c>
      <c r="AH48" s="689">
        <f>'B5_NHA data 2011'!D47</f>
        <v>270000</v>
      </c>
      <c r="AI48" s="703">
        <f>'B5_NHA data 2011'!E47</f>
        <v>80</v>
      </c>
      <c r="AJ48" s="689">
        <f>'B5_NHA data 2011'!F47</f>
        <v>250000</v>
      </c>
      <c r="AK48" s="695">
        <f>'B5_NHA data 2011'!G47</f>
        <v>13</v>
      </c>
      <c r="AL48" s="693">
        <f t="shared" si="22"/>
        <v>-1.0188679245283019E-2</v>
      </c>
      <c r="AM48" s="693">
        <f t="shared" si="23"/>
        <v>-1.098901098901099E-2</v>
      </c>
      <c r="AN48" s="693">
        <f t="shared" si="24"/>
        <v>-3.8091573682185458E-2</v>
      </c>
      <c r="AP48" s="694">
        <f>'B5_NHA data 2012'!B47</f>
        <v>285000</v>
      </c>
      <c r="AQ48" s="695">
        <f>'B5_NHA data 2012'!C47</f>
        <v>111</v>
      </c>
      <c r="AR48" s="694">
        <f>'B5_NHA data 2012'!D47</f>
        <v>274900</v>
      </c>
      <c r="AS48" s="695">
        <f>'B5_NHA data 2012'!E47</f>
        <v>91</v>
      </c>
      <c r="AT48" s="694">
        <f>'B5_NHA data 2012'!F47</f>
        <v>330000</v>
      </c>
      <c r="AU48" s="695">
        <f>'B5_NHA data 2012'!G47</f>
        <v>20</v>
      </c>
      <c r="AV48" s="694">
        <f>'B5_NHA data 2013'!B47</f>
        <v>305560</v>
      </c>
      <c r="AW48" s="695">
        <f>'B5_NHA data 2013'!C47</f>
        <v>124</v>
      </c>
      <c r="AX48" s="694">
        <f>'B5_NHA data 2013'!D47</f>
        <v>290000</v>
      </c>
      <c r="AY48" s="695">
        <f>'B5_NHA data 2013'!E47</f>
        <v>96</v>
      </c>
      <c r="AZ48" s="694">
        <f>'B5_NHA data 2013'!F47</f>
        <v>359900</v>
      </c>
      <c r="BA48" s="695">
        <f>'B5_NHA data 2013'!G47</f>
        <v>28</v>
      </c>
      <c r="BB48" s="696">
        <f t="shared" si="25"/>
        <v>7.2140350877192977E-2</v>
      </c>
      <c r="BC48" s="697">
        <f t="shared" si="26"/>
        <v>5.4929065114587124E-2</v>
      </c>
      <c r="BD48" s="698">
        <f t="shared" si="27"/>
        <v>9.0606060606060607E-2</v>
      </c>
      <c r="BE48" s="694">
        <f>'B5_NHA data 2014'!B47</f>
        <v>308133</v>
      </c>
      <c r="BF48" s="699">
        <f>'B5_NHA data 2014'!C47</f>
        <v>81</v>
      </c>
      <c r="BG48" s="694">
        <f>'B5_NHA data 2014'!D47</f>
        <v>295666</v>
      </c>
      <c r="BH48" s="699">
        <f>'B5_NHA data 2014'!E47</f>
        <v>68</v>
      </c>
      <c r="BI48" s="694">
        <f>'B5_NHA data 2014'!F47</f>
        <v>415800</v>
      </c>
      <c r="BJ48" s="699">
        <f>'B5_NHA data 2014'!G47</f>
        <v>13</v>
      </c>
      <c r="BK48" s="700">
        <f t="shared" si="68"/>
        <v>8.4206047912030371E-3</v>
      </c>
      <c r="BL48" s="701">
        <f t="shared" si="69"/>
        <v>1.9537931034482758E-2</v>
      </c>
      <c r="BM48" s="693">
        <f t="shared" si="64"/>
        <v>0.15532092247846624</v>
      </c>
      <c r="BN48" s="694">
        <f>'B5_NHA data 2015'!B47</f>
        <v>320000</v>
      </c>
      <c r="BO48" s="699">
        <f>'B5_NHA data 2015'!C47</f>
        <v>189</v>
      </c>
      <c r="BP48" s="694">
        <f>'B5_NHA data 2015'!D47</f>
        <v>309466</v>
      </c>
      <c r="BQ48" s="699">
        <f>'B5_NHA data 2015'!E47</f>
        <v>170</v>
      </c>
      <c r="BR48" s="694">
        <f>'B5_NHA data 2015'!F47</f>
        <v>484933</v>
      </c>
      <c r="BS48" s="699">
        <f>'B5_NHA data 2015'!G47</f>
        <v>19</v>
      </c>
      <c r="BT48" s="700">
        <f t="shared" si="70"/>
        <v>3.851259034248198E-2</v>
      </c>
      <c r="BU48" s="701">
        <f t="shared" si="71"/>
        <v>4.6674287878890372E-2</v>
      </c>
      <c r="BV48" s="693">
        <f t="shared" si="72"/>
        <v>0.16626503126503125</v>
      </c>
      <c r="BW48" s="700">
        <f t="shared" si="73"/>
        <v>0.20754716981132076</v>
      </c>
      <c r="BX48" s="701">
        <f t="shared" si="74"/>
        <v>0.13357509157509156</v>
      </c>
      <c r="BY48" s="693">
        <f t="shared" si="75"/>
        <v>0.86584455559830709</v>
      </c>
      <c r="BZ48" s="694">
        <f>'B5_NHA data 2016'!B48</f>
        <v>342866</v>
      </c>
      <c r="CA48" s="699">
        <f>'B5_NHA data 2016'!C48</f>
        <v>196</v>
      </c>
      <c r="CB48" s="694">
        <f>'B5_NHA data 2016'!D48</f>
        <v>332266</v>
      </c>
      <c r="CC48" s="699">
        <f>'B5_NHA data 2016'!E48</f>
        <v>154</v>
      </c>
      <c r="CD48" s="694">
        <f>'B5_NHA data 2016'!F48</f>
        <v>364800</v>
      </c>
      <c r="CE48" s="699">
        <f>'B5_NHA data 2016'!G48</f>
        <v>42</v>
      </c>
      <c r="CF48" s="700">
        <f t="shared" si="29"/>
        <v>7.1456249999999999E-2</v>
      </c>
      <c r="CG48" s="701">
        <f t="shared" si="30"/>
        <v>7.3675298740410899E-2</v>
      </c>
      <c r="CH48" s="693">
        <f t="shared" si="31"/>
        <v>-0.24773112986742499</v>
      </c>
      <c r="CI48" s="700">
        <f t="shared" si="76"/>
        <v>0.30715211589782693</v>
      </c>
      <c r="CJ48" s="701">
        <f t="shared" si="77"/>
        <v>0.23061481481481483</v>
      </c>
      <c r="CK48" s="693">
        <f t="shared" si="54"/>
        <v>0.4592</v>
      </c>
      <c r="CL48" s="694">
        <f>'B5_NHA data 2017'!B48</f>
        <v>350933</v>
      </c>
      <c r="CM48" s="699">
        <f>'B5_NHA data 2017'!C48</f>
        <v>237</v>
      </c>
      <c r="CN48" s="694">
        <f>'B5_NHA data 2017'!D48</f>
        <v>242500</v>
      </c>
      <c r="CO48" s="699">
        <f>'B5_NHA data 2017'!E48</f>
        <v>176</v>
      </c>
      <c r="CP48" s="694">
        <f>'B5_NHA data 2017'!F48</f>
        <v>365600</v>
      </c>
      <c r="CQ48" s="699">
        <f>'B5_NHA data 2017'!G48</f>
        <v>61</v>
      </c>
      <c r="CR48" s="700">
        <f t="shared" si="32"/>
        <v>2.3528142189660102E-2</v>
      </c>
      <c r="CS48" s="701">
        <f t="shared" si="33"/>
        <v>-0.27016306212492402</v>
      </c>
      <c r="CT48" s="693">
        <f t="shared" si="34"/>
        <v>2.1929824561403508E-3</v>
      </c>
      <c r="CU48" s="700">
        <f t="shared" si="78"/>
        <v>0.2313438596491228</v>
      </c>
      <c r="CV48" s="701">
        <f t="shared" si="79"/>
        <v>-0.11786104037831939</v>
      </c>
      <c r="CW48" s="693">
        <f t="shared" si="65"/>
        <v>0.10787878787878788</v>
      </c>
      <c r="CX48" s="694">
        <f>'B5_NHA data 2018'!B48</f>
        <v>365000</v>
      </c>
      <c r="CY48" s="699">
        <f>'B5_NHA data 2018'!C48</f>
        <v>186</v>
      </c>
      <c r="CZ48" s="694">
        <f>'B5_NHA data 2018'!D48</f>
        <v>355000</v>
      </c>
      <c r="DA48" s="699">
        <f>'B5_NHA data 2018'!E48</f>
        <v>170</v>
      </c>
      <c r="DB48" s="694">
        <f>'B5_NHA data 2018'!F48</f>
        <v>418200</v>
      </c>
      <c r="DC48" s="699">
        <f>'B5_NHA data 2018'!G48</f>
        <v>16</v>
      </c>
      <c r="DD48" s="700">
        <f t="shared" si="35"/>
        <v>4.0084574548418073E-2</v>
      </c>
      <c r="DE48" s="701">
        <f t="shared" si="36"/>
        <v>0.46391752577319589</v>
      </c>
      <c r="DF48" s="693">
        <f t="shared" si="82"/>
        <v>0.14387308533916848</v>
      </c>
      <c r="DG48" s="700">
        <f t="shared" si="80"/>
        <v>0.19452807959156956</v>
      </c>
      <c r="DH48" s="701">
        <f t="shared" si="81"/>
        <v>0.22413793103448276</v>
      </c>
      <c r="DI48" s="693">
        <f t="shared" si="66"/>
        <v>0.16198944151153097</v>
      </c>
      <c r="DJ48" s="694">
        <f>'B5_NHA data 2019'!B48</f>
        <v>415000</v>
      </c>
      <c r="DK48" s="699">
        <f>'B5_NHA data 2019'!C48</f>
        <v>186</v>
      </c>
      <c r="DL48" s="694">
        <f>'B5_NHA data 2019'!D48</f>
        <v>405500</v>
      </c>
      <c r="DM48" s="699">
        <f>'B5_NHA data 2019'!E48</f>
        <v>174</v>
      </c>
      <c r="DN48" s="694">
        <f>'B5_NHA data 2019'!F48</f>
        <v>508466</v>
      </c>
      <c r="DO48" s="699">
        <f>'B5_NHA data 2019'!G48</f>
        <v>12</v>
      </c>
      <c r="DP48" s="700">
        <f t="shared" si="37"/>
        <v>0.13698630136986301</v>
      </c>
      <c r="DQ48" s="701">
        <f t="shared" si="38"/>
        <v>0.14225352112676057</v>
      </c>
      <c r="DR48" s="693">
        <f t="shared" si="67"/>
        <v>0.215844093735055</v>
      </c>
      <c r="DS48" s="700">
        <f t="shared" si="39"/>
        <v>0.34682101560040629</v>
      </c>
      <c r="DT48" s="701">
        <f t="shared" si="40"/>
        <v>0.37147998078913369</v>
      </c>
      <c r="DU48" s="693">
        <f t="shared" si="52"/>
        <v>0.22286195286195287</v>
      </c>
      <c r="DV48" s="694">
        <f>'B5_NHA data 2020'!C48</f>
        <v>431266</v>
      </c>
      <c r="DW48" s="699">
        <f>'B5_NHA data 2020'!B48</f>
        <v>164</v>
      </c>
      <c r="DX48" s="694">
        <f>'B5_NHA data 2020'!E48</f>
        <v>431266</v>
      </c>
      <c r="DY48" s="699">
        <f>'B5_NHA data 2020'!D48</f>
        <v>158</v>
      </c>
      <c r="DZ48" s="694">
        <f>'B5_NHA data 2020'!G48</f>
        <v>425000</v>
      </c>
      <c r="EA48" s="699">
        <f>'B5_NHA data 2020'!F48</f>
        <v>6</v>
      </c>
      <c r="EB48" s="700">
        <f t="shared" si="41"/>
        <v>3.9195180722891569E-2</v>
      </c>
      <c r="EC48" s="701">
        <f t="shared" si="42"/>
        <v>6.3541307028360056E-2</v>
      </c>
      <c r="ED48" s="693">
        <f t="shared" si="53"/>
        <v>-0.16415256870665884</v>
      </c>
      <c r="EE48" s="700">
        <f t="shared" si="43"/>
        <v>0.34770624999999999</v>
      </c>
      <c r="EF48" s="701">
        <f t="shared" si="44"/>
        <v>0.3935812011658793</v>
      </c>
      <c r="EG48" s="693">
        <f t="shared" si="45"/>
        <v>-0.12359026917120509</v>
      </c>
      <c r="EH48" s="694">
        <f>'B5_NHA data 2021'!C48</f>
        <v>525000</v>
      </c>
      <c r="EI48" s="699">
        <f>'B5_NHA data 2021'!B48</f>
        <v>214</v>
      </c>
      <c r="EJ48" s="694">
        <f>'B5_NHA data 2021'!E48</f>
        <v>524000</v>
      </c>
      <c r="EK48" s="699">
        <f>'B5_NHA data 2021'!D48</f>
        <v>201</v>
      </c>
      <c r="EL48" s="694">
        <f>'B5_NHA data 2021'!G48</f>
        <v>620000</v>
      </c>
      <c r="EM48" s="699">
        <f>'B5_NHA data 2021'!F48</f>
        <v>13</v>
      </c>
      <c r="EN48" s="694">
        <f>'B5_NHA data 2022'!C48</f>
        <v>550000</v>
      </c>
      <c r="EO48" s="699">
        <f>'B5_NHA data 2022'!B48</f>
        <v>183</v>
      </c>
      <c r="EP48" s="694">
        <f>'B5_NHA data 2022'!E48</f>
        <v>549000</v>
      </c>
      <c r="EQ48" s="699">
        <f>'B5_NHA data 2022'!D48</f>
        <v>181</v>
      </c>
      <c r="ER48" s="694">
        <f>'B5_NHA data 2022'!G48</f>
        <v>837966</v>
      </c>
      <c r="ES48" s="699">
        <f>'B5_NHA data 2022'!F48</f>
        <v>2</v>
      </c>
      <c r="ET48" s="694">
        <v>562466</v>
      </c>
      <c r="EU48" s="699">
        <v>196</v>
      </c>
      <c r="EV48" s="694">
        <v>550000</v>
      </c>
      <c r="EW48" s="699">
        <v>180</v>
      </c>
      <c r="EX48" s="694">
        <v>662500</v>
      </c>
      <c r="EY48" s="699">
        <v>16</v>
      </c>
      <c r="EZ48" s="694">
        <v>670000</v>
      </c>
      <c r="FA48" s="699">
        <v>133</v>
      </c>
      <c r="FB48" s="694">
        <v>670000</v>
      </c>
      <c r="FC48" s="699">
        <v>115</v>
      </c>
      <c r="FD48" s="694">
        <v>661267</v>
      </c>
      <c r="FE48" s="699">
        <v>18</v>
      </c>
      <c r="FF48" s="694">
        <v>735000</v>
      </c>
      <c r="FG48" s="699">
        <v>115</v>
      </c>
      <c r="FH48" s="694">
        <v>713000</v>
      </c>
      <c r="FI48" s="699">
        <v>100</v>
      </c>
      <c r="FJ48" s="694">
        <v>850175</v>
      </c>
      <c r="FK48" s="699">
        <v>15</v>
      </c>
      <c r="FL48" s="700">
        <f t="shared" si="46"/>
        <v>9.7014925373134331E-2</v>
      </c>
      <c r="FM48" s="701">
        <f t="shared" si="47"/>
        <v>6.4179104477611937E-2</v>
      </c>
      <c r="FN48" s="693">
        <f t="shared" si="48"/>
        <v>0.28567583139639507</v>
      </c>
      <c r="FO48" s="804">
        <f t="shared" si="61"/>
        <v>0.61445783132530118</v>
      </c>
      <c r="FP48" s="805">
        <f t="shared" si="62"/>
        <v>0.65228113440197288</v>
      </c>
      <c r="FQ48" s="806">
        <f t="shared" si="63"/>
        <v>0.30051370199777372</v>
      </c>
    </row>
    <row r="49" spans="1:173" s="692" customFormat="1">
      <c r="A49" s="688" t="s">
        <v>54</v>
      </c>
      <c r="B49" s="689">
        <f>'B5_NHA data 2008'!B48</f>
        <v>300000</v>
      </c>
      <c r="C49" s="695">
        <f>'B5_NHA data 2008'!C48</f>
        <v>129</v>
      </c>
      <c r="D49" s="689">
        <f>'B5_NHA data 2008'!D48</f>
        <v>292000</v>
      </c>
      <c r="E49" s="703">
        <f>'B5_NHA data 2008'!E48</f>
        <v>118</v>
      </c>
      <c r="F49" s="689">
        <f>'B5_NHA data 2008'!F48</f>
        <v>393000</v>
      </c>
      <c r="G49" s="695">
        <f>'B5_NHA data 2008'!G48</f>
        <v>11</v>
      </c>
      <c r="H49" s="693">
        <f>(B49-'B5_NHA data 2007'!B48)/'B5_NHA data 2007'!B48</f>
        <v>5.6338028169014086E-2</v>
      </c>
      <c r="I49" s="693">
        <f>(D49-'B5_NHA data 2007'!D48)/'B5_NHA data 2007'!D48</f>
        <v>4.6594982078853049E-2</v>
      </c>
      <c r="J49" s="693">
        <f>(F49-'B5_NHA data 2007'!F48)/'B5_NHA data 2007'!F48</f>
        <v>0.15622241835834069</v>
      </c>
      <c r="L49" s="689">
        <f>'B5_NHA data 2009'!B48</f>
        <v>240000</v>
      </c>
      <c r="M49" s="695">
        <f>'B5_NHA data 2009'!C48</f>
        <v>211</v>
      </c>
      <c r="N49" s="689">
        <f>'B5_NHA data 2009'!D48</f>
        <v>236000</v>
      </c>
      <c r="O49" s="703">
        <f>'B5_NHA data 2009'!E48</f>
        <v>189</v>
      </c>
      <c r="P49" s="689">
        <f>'B5_NHA data 2009'!F48</f>
        <v>270000</v>
      </c>
      <c r="Q49" s="695">
        <f>'B5_NHA data 2009'!G48</f>
        <v>22</v>
      </c>
      <c r="R49" s="693">
        <f t="shared" si="16"/>
        <v>-0.2</v>
      </c>
      <c r="S49" s="693">
        <f t="shared" si="17"/>
        <v>-0.19178082191780821</v>
      </c>
      <c r="T49" s="693">
        <f t="shared" si="18"/>
        <v>-0.31297709923664124</v>
      </c>
      <c r="V49" s="689">
        <f>'B5_NHA data 2010'!B48</f>
        <v>250000</v>
      </c>
      <c r="W49" s="695">
        <f>'B5_NHA data 2010'!C48</f>
        <v>175</v>
      </c>
      <c r="X49" s="689">
        <f>'B5_NHA data 2010'!D48</f>
        <v>249900</v>
      </c>
      <c r="Y49" s="703">
        <f>'B5_NHA data 2010'!E48</f>
        <v>164</v>
      </c>
      <c r="Z49" s="689">
        <f>'B5_NHA data 2010'!F48</f>
        <v>320000</v>
      </c>
      <c r="AA49" s="695">
        <f>'B5_NHA data 2010'!G48</f>
        <v>11</v>
      </c>
      <c r="AB49" s="693">
        <f t="shared" si="19"/>
        <v>4.1666666666666664E-2</v>
      </c>
      <c r="AC49" s="693">
        <f t="shared" si="20"/>
        <v>5.8898305084745764E-2</v>
      </c>
      <c r="AD49" s="693">
        <f t="shared" si="21"/>
        <v>0.18518518518518517</v>
      </c>
      <c r="AF49" s="689">
        <f>'B5_NHA data 2011'!B48</f>
        <v>239900</v>
      </c>
      <c r="AG49" s="695">
        <f>'B5_NHA data 2011'!C48</f>
        <v>202</v>
      </c>
      <c r="AH49" s="689">
        <f>'B5_NHA data 2011'!D48</f>
        <v>238000</v>
      </c>
      <c r="AI49" s="703">
        <f>'B5_NHA data 2011'!E48</f>
        <v>189</v>
      </c>
      <c r="AJ49" s="689">
        <f>'B5_NHA data 2011'!F48</f>
        <v>325000</v>
      </c>
      <c r="AK49" s="695">
        <f>'B5_NHA data 2011'!G48</f>
        <v>13</v>
      </c>
      <c r="AL49" s="693">
        <f t="shared" si="22"/>
        <v>-4.0399999999999998E-2</v>
      </c>
      <c r="AM49" s="693">
        <f t="shared" si="23"/>
        <v>-4.7619047619047616E-2</v>
      </c>
      <c r="AN49" s="693">
        <f t="shared" si="24"/>
        <v>1.5625E-2</v>
      </c>
      <c r="AP49" s="694">
        <f>'B5_NHA data 2012'!B48</f>
        <v>238000</v>
      </c>
      <c r="AQ49" s="695">
        <f>'B5_NHA data 2012'!C48</f>
        <v>226</v>
      </c>
      <c r="AR49" s="694">
        <f>'B5_NHA data 2012'!D48</f>
        <v>229300</v>
      </c>
      <c r="AS49" s="695">
        <f>'B5_NHA data 2012'!E48</f>
        <v>203</v>
      </c>
      <c r="AT49" s="694">
        <f>'B5_NHA data 2012'!F48</f>
        <v>305000</v>
      </c>
      <c r="AU49" s="695">
        <f>'B5_NHA data 2012'!G48</f>
        <v>23</v>
      </c>
      <c r="AV49" s="694">
        <f>'B5_NHA data 2013'!B48</f>
        <v>255000</v>
      </c>
      <c r="AW49" s="695">
        <f>'B5_NHA data 2013'!C48</f>
        <v>253</v>
      </c>
      <c r="AX49" s="694">
        <f>'B5_NHA data 2013'!D48</f>
        <v>250000</v>
      </c>
      <c r="AY49" s="695">
        <f>'B5_NHA data 2013'!E48</f>
        <v>222</v>
      </c>
      <c r="AZ49" s="694">
        <f>'B5_NHA data 2013'!F48</f>
        <v>325500</v>
      </c>
      <c r="BA49" s="695">
        <f>'B5_NHA data 2013'!G48</f>
        <v>31</v>
      </c>
      <c r="BB49" s="696">
        <f t="shared" si="25"/>
        <v>7.1428571428571425E-2</v>
      </c>
      <c r="BC49" s="697">
        <f t="shared" si="26"/>
        <v>9.0274749236807672E-2</v>
      </c>
      <c r="BD49" s="698">
        <f t="shared" si="27"/>
        <v>6.7213114754098358E-2</v>
      </c>
      <c r="BE49" s="694">
        <f>'B5_NHA data 2014'!B48</f>
        <v>269933</v>
      </c>
      <c r="BF49" s="699">
        <f>'B5_NHA data 2014'!C48</f>
        <v>169</v>
      </c>
      <c r="BG49" s="694">
        <f>'B5_NHA data 2014'!D48</f>
        <v>262933</v>
      </c>
      <c r="BH49" s="699">
        <f>'B5_NHA data 2014'!E48</f>
        <v>159</v>
      </c>
      <c r="BI49" s="694">
        <f>'B5_NHA data 2014'!F48</f>
        <v>466266</v>
      </c>
      <c r="BJ49" s="699">
        <f>'B5_NHA data 2014'!G48</f>
        <v>10</v>
      </c>
      <c r="BK49" s="700">
        <f t="shared" si="68"/>
        <v>5.8560784313725488E-2</v>
      </c>
      <c r="BL49" s="701">
        <f t="shared" si="69"/>
        <v>5.1732E-2</v>
      </c>
      <c r="BM49" s="693">
        <f t="shared" si="64"/>
        <v>0.43246082949308756</v>
      </c>
      <c r="BN49" s="694">
        <f>'B5_NHA data 2015'!B48</f>
        <v>270500</v>
      </c>
      <c r="BO49" s="699">
        <f>'B5_NHA data 2015'!C48</f>
        <v>478</v>
      </c>
      <c r="BP49" s="694">
        <f>'B5_NHA data 2015'!D48</f>
        <v>269933</v>
      </c>
      <c r="BQ49" s="699">
        <f>'B5_NHA data 2015'!E48</f>
        <v>449</v>
      </c>
      <c r="BR49" s="694">
        <f>'B5_NHA data 2015'!F48</f>
        <v>304400</v>
      </c>
      <c r="BS49" s="699">
        <f>'B5_NHA data 2015'!G48</f>
        <v>29</v>
      </c>
      <c r="BT49" s="700">
        <f t="shared" si="70"/>
        <v>2.1005212404559652E-3</v>
      </c>
      <c r="BU49" s="701">
        <f t="shared" si="71"/>
        <v>2.6622751803691436E-2</v>
      </c>
      <c r="BV49" s="693">
        <f t="shared" si="72"/>
        <v>-0.34715377059446756</v>
      </c>
      <c r="BW49" s="700">
        <f t="shared" si="73"/>
        <v>8.2000000000000003E-2</v>
      </c>
      <c r="BX49" s="701">
        <f t="shared" si="74"/>
        <v>8.0164065626250502E-2</v>
      </c>
      <c r="BY49" s="693">
        <f t="shared" si="75"/>
        <v>-4.8750000000000002E-2</v>
      </c>
      <c r="BZ49" s="694">
        <f>'B5_NHA data 2016'!B49</f>
        <v>280000</v>
      </c>
      <c r="CA49" s="699">
        <f>'B5_NHA data 2016'!C49</f>
        <v>506</v>
      </c>
      <c r="CB49" s="694">
        <f>'B5_NHA data 2016'!D49</f>
        <v>275000</v>
      </c>
      <c r="CC49" s="699">
        <f>'B5_NHA data 2016'!E49</f>
        <v>462</v>
      </c>
      <c r="CD49" s="694">
        <f>'B5_NHA data 2016'!F49</f>
        <v>306933</v>
      </c>
      <c r="CE49" s="699">
        <f>'B5_NHA data 2016'!G49</f>
        <v>44</v>
      </c>
      <c r="CF49" s="700">
        <f t="shared" si="29"/>
        <v>3.512014787430684E-2</v>
      </c>
      <c r="CG49" s="701">
        <f t="shared" si="30"/>
        <v>1.8771324736138226E-2</v>
      </c>
      <c r="CH49" s="693">
        <f t="shared" si="31"/>
        <v>8.3212877792378445E-3</v>
      </c>
      <c r="CI49" s="700">
        <f t="shared" si="76"/>
        <v>0.16715298040850354</v>
      </c>
      <c r="CJ49" s="701">
        <f t="shared" si="77"/>
        <v>0.15546218487394958</v>
      </c>
      <c r="CK49" s="693">
        <f t="shared" si="54"/>
        <v>-5.5590769230769228E-2</v>
      </c>
      <c r="CL49" s="694">
        <f>'B5_NHA data 2017'!B49</f>
        <v>319933</v>
      </c>
      <c r="CM49" s="699">
        <f>'B5_NHA data 2017'!C49</f>
        <v>496</v>
      </c>
      <c r="CN49" s="694">
        <f>'B5_NHA data 2017'!D49</f>
        <v>313766</v>
      </c>
      <c r="CO49" s="699">
        <f>'B5_NHA data 2017'!E49</f>
        <v>464</v>
      </c>
      <c r="CP49" s="694">
        <f>'B5_NHA data 2017'!F49</f>
        <v>422466</v>
      </c>
      <c r="CQ49" s="699">
        <f>'B5_NHA data 2017'!G49</f>
        <v>31</v>
      </c>
      <c r="CR49" s="700">
        <f t="shared" si="32"/>
        <v>0.14261785714285713</v>
      </c>
      <c r="CS49" s="701">
        <f t="shared" si="33"/>
        <v>0.14096727272727272</v>
      </c>
      <c r="CT49" s="693">
        <f t="shared" si="34"/>
        <v>0.37641113858724867</v>
      </c>
      <c r="CU49" s="700">
        <f t="shared" si="78"/>
        <v>0.34425630252100842</v>
      </c>
      <c r="CV49" s="701">
        <f t="shared" si="79"/>
        <v>0.36836458787614479</v>
      </c>
      <c r="CW49" s="693">
        <f t="shared" si="65"/>
        <v>0.38513442622950822</v>
      </c>
      <c r="CX49" s="694">
        <f>'B5_NHA data 2018'!B49</f>
        <v>330000</v>
      </c>
      <c r="CY49" s="699">
        <f>'B5_NHA data 2018'!C49</f>
        <v>435</v>
      </c>
      <c r="CZ49" s="694">
        <f>'B5_NHA data 2018'!D49</f>
        <v>325100</v>
      </c>
      <c r="DA49" s="699">
        <f>'B5_NHA data 2018'!E49</f>
        <v>418</v>
      </c>
      <c r="DB49" s="694">
        <f>'B5_NHA data 2018'!F49</f>
        <v>470000</v>
      </c>
      <c r="DC49" s="699">
        <f>'B5_NHA data 2018'!G49</f>
        <v>17</v>
      </c>
      <c r="DD49" s="700">
        <f t="shared" si="35"/>
        <v>3.1465963186042077E-2</v>
      </c>
      <c r="DE49" s="701">
        <f t="shared" si="36"/>
        <v>3.6122460687263755E-2</v>
      </c>
      <c r="DF49" s="693">
        <f t="shared" si="82"/>
        <v>0.11251556338261541</v>
      </c>
      <c r="DG49" s="700">
        <f t="shared" si="80"/>
        <v>0.29411764705882354</v>
      </c>
      <c r="DH49" s="701">
        <f t="shared" si="81"/>
        <v>0.3004</v>
      </c>
      <c r="DI49" s="693">
        <f t="shared" si="66"/>
        <v>0.44393241167434716</v>
      </c>
      <c r="DJ49" s="694">
        <f>'B5_NHA data 2019'!B49</f>
        <v>359933</v>
      </c>
      <c r="DK49" s="699">
        <f>'B5_NHA data 2019'!C49</f>
        <v>529</v>
      </c>
      <c r="DL49" s="694">
        <f>'B5_NHA data 2019'!D49</f>
        <v>355000</v>
      </c>
      <c r="DM49" s="699">
        <f>'B5_NHA data 2019'!E49</f>
        <v>514</v>
      </c>
      <c r="DN49" s="694">
        <f>'B5_NHA data 2019'!F49</f>
        <v>475000</v>
      </c>
      <c r="DO49" s="699">
        <f>'B5_NHA data 2019'!G49</f>
        <v>15</v>
      </c>
      <c r="DP49" s="700">
        <f t="shared" si="37"/>
        <v>9.0706060606060609E-2</v>
      </c>
      <c r="DQ49" s="701">
        <f t="shared" si="38"/>
        <v>9.197170101507228E-2</v>
      </c>
      <c r="DR49" s="693">
        <f t="shared" si="67"/>
        <v>1.0638297872340425E-2</v>
      </c>
      <c r="DS49" s="700">
        <f t="shared" si="39"/>
        <v>0.33341606991364525</v>
      </c>
      <c r="DT49" s="701">
        <f t="shared" si="40"/>
        <v>0.35015384147292278</v>
      </c>
      <c r="DU49" s="693">
        <f t="shared" si="52"/>
        <v>1.8731796871313801E-2</v>
      </c>
      <c r="DV49" s="694">
        <f>'B5_NHA data 2020'!C49</f>
        <v>393266</v>
      </c>
      <c r="DW49" s="699">
        <f>'B5_NHA data 2020'!B49</f>
        <v>402</v>
      </c>
      <c r="DX49" s="694">
        <f>'B5_NHA data 2020'!E49</f>
        <v>385500</v>
      </c>
      <c r="DY49" s="699">
        <f>'B5_NHA data 2020'!D49</f>
        <v>392</v>
      </c>
      <c r="DZ49" s="694">
        <f>'B5_NHA data 2020'!G49</f>
        <v>486266</v>
      </c>
      <c r="EA49" s="699">
        <f>'B5_NHA data 2020'!F49</f>
        <v>10</v>
      </c>
      <c r="EB49" s="700">
        <f t="shared" si="41"/>
        <v>9.2608902212356195E-2</v>
      </c>
      <c r="EC49" s="701">
        <f t="shared" si="42"/>
        <v>8.5915492957746475E-2</v>
      </c>
      <c r="ED49" s="693">
        <f t="shared" si="53"/>
        <v>2.3717894736842104E-2</v>
      </c>
      <c r="EE49" s="700">
        <f t="shared" si="43"/>
        <v>0.45384842883548981</v>
      </c>
      <c r="EF49" s="701">
        <f t="shared" si="44"/>
        <v>0.42813216613011379</v>
      </c>
      <c r="EG49" s="693">
        <f t="shared" si="45"/>
        <v>0.59745729303547968</v>
      </c>
      <c r="EH49" s="694">
        <f>'B5_NHA data 2021'!C49</f>
        <v>446000</v>
      </c>
      <c r="EI49" s="699">
        <f>'B5_NHA data 2021'!B49</f>
        <v>455</v>
      </c>
      <c r="EJ49" s="694">
        <f>'B5_NHA data 2021'!E49</f>
        <v>440000</v>
      </c>
      <c r="EK49" s="699">
        <f>'B5_NHA data 2021'!D49</f>
        <v>436</v>
      </c>
      <c r="EL49" s="694">
        <f>'B5_NHA data 2021'!G49</f>
        <v>728733</v>
      </c>
      <c r="EM49" s="699">
        <f>'B5_NHA data 2021'!F49</f>
        <v>19</v>
      </c>
      <c r="EN49" s="694">
        <f>'B5_NHA data 2022'!C49</f>
        <v>510000</v>
      </c>
      <c r="EO49" s="699">
        <f>'B5_NHA data 2022'!B49</f>
        <v>436</v>
      </c>
      <c r="EP49" s="694">
        <f>'B5_NHA data 2022'!E49</f>
        <v>500000</v>
      </c>
      <c r="EQ49" s="699">
        <f>'B5_NHA data 2022'!D49</f>
        <v>412</v>
      </c>
      <c r="ER49" s="694">
        <f>'B5_NHA data 2022'!G49</f>
        <v>860933</v>
      </c>
      <c r="ES49" s="699">
        <f>'B5_NHA data 2022'!F49</f>
        <v>24</v>
      </c>
      <c r="ET49" s="694">
        <v>500000</v>
      </c>
      <c r="EU49" s="699">
        <v>485</v>
      </c>
      <c r="EV49" s="694">
        <v>494500</v>
      </c>
      <c r="EW49" s="699">
        <v>456</v>
      </c>
      <c r="EX49" s="694">
        <v>760000</v>
      </c>
      <c r="EY49" s="699">
        <v>29</v>
      </c>
      <c r="EZ49" s="694">
        <v>555000</v>
      </c>
      <c r="FA49" s="699">
        <v>284</v>
      </c>
      <c r="FB49" s="694">
        <v>550000</v>
      </c>
      <c r="FC49" s="699">
        <v>246</v>
      </c>
      <c r="FD49" s="694">
        <v>702500</v>
      </c>
      <c r="FE49" s="699">
        <v>38</v>
      </c>
      <c r="FF49" s="694">
        <v>615000</v>
      </c>
      <c r="FG49" s="699">
        <v>257</v>
      </c>
      <c r="FH49" s="694">
        <v>605000</v>
      </c>
      <c r="FI49" s="699">
        <v>246</v>
      </c>
      <c r="FJ49" s="694">
        <v>720000</v>
      </c>
      <c r="FK49" s="699">
        <v>11</v>
      </c>
      <c r="FL49" s="700">
        <f t="shared" si="46"/>
        <v>0.10810810810810811</v>
      </c>
      <c r="FM49" s="701">
        <f t="shared" si="47"/>
        <v>0.1</v>
      </c>
      <c r="FN49" s="693">
        <f t="shared" si="48"/>
        <v>2.491103202846975E-2</v>
      </c>
      <c r="FO49" s="804">
        <f t="shared" si="61"/>
        <v>0.5419536413721443</v>
      </c>
      <c r="FP49" s="805">
        <f t="shared" si="62"/>
        <v>0.54929577464788737</v>
      </c>
      <c r="FQ49" s="806">
        <f t="shared" si="63"/>
        <v>0.47894736842105262</v>
      </c>
    </row>
    <row r="50" spans="1:173" s="708" customFormat="1">
      <c r="A50" s="704" t="s">
        <v>59</v>
      </c>
      <c r="B50" s="727">
        <f>'B5_NHA data 2008'!B49</f>
        <v>450000</v>
      </c>
      <c r="C50" s="728">
        <f>'B5_NHA data 2008'!C49</f>
        <v>123</v>
      </c>
      <c r="D50" s="727">
        <f>'B5_NHA data 2008'!D49</f>
        <v>421650</v>
      </c>
      <c r="E50" s="729">
        <f>'B5_NHA data 2008'!E49</f>
        <v>82</v>
      </c>
      <c r="F50" s="727">
        <f>'B5_NHA data 2008'!F49</f>
        <v>529900</v>
      </c>
      <c r="G50" s="728">
        <f>'B5_NHA data 2008'!G49</f>
        <v>41</v>
      </c>
      <c r="H50" s="709">
        <f>(B50-'B5_NHA data 2007'!B49)/'B5_NHA data 2007'!B49</f>
        <v>5.8823529411764705E-2</v>
      </c>
      <c r="I50" s="709">
        <f>(D50-'B5_NHA data 2007'!D49)/'B5_NHA data 2007'!D49</f>
        <v>0.10960526315789473</v>
      </c>
      <c r="J50" s="709">
        <f>(F50-'B5_NHA data 2007'!F49)/'B5_NHA data 2007'!F49</f>
        <v>3.1336482083460754E-4</v>
      </c>
      <c r="L50" s="727">
        <f>'B5_NHA data 2009'!B49</f>
        <v>350000</v>
      </c>
      <c r="M50" s="728">
        <f>'B5_NHA data 2009'!C49</f>
        <v>150</v>
      </c>
      <c r="N50" s="727">
        <f>'B5_NHA data 2009'!D49</f>
        <v>323000</v>
      </c>
      <c r="O50" s="729">
        <f>'B5_NHA data 2009'!E49</f>
        <v>124</v>
      </c>
      <c r="P50" s="727">
        <f>'B5_NHA data 2009'!F49</f>
        <v>500000</v>
      </c>
      <c r="Q50" s="728">
        <f>'B5_NHA data 2009'!G49</f>
        <v>26</v>
      </c>
      <c r="R50" s="709">
        <f t="shared" si="16"/>
        <v>-0.22222222222222221</v>
      </c>
      <c r="S50" s="709">
        <f t="shared" si="17"/>
        <v>-0.23396181667259575</v>
      </c>
      <c r="T50" s="709">
        <f t="shared" si="18"/>
        <v>-5.6425740705793544E-2</v>
      </c>
      <c r="V50" s="727">
        <f>'B5_NHA data 2010'!B49</f>
        <v>382000</v>
      </c>
      <c r="W50" s="728">
        <f>'B5_NHA data 2010'!C49</f>
        <v>179</v>
      </c>
      <c r="X50" s="727">
        <f>'B5_NHA data 2010'!D49</f>
        <v>371933</v>
      </c>
      <c r="Y50" s="729">
        <f>'B5_NHA data 2010'!E49</f>
        <v>142</v>
      </c>
      <c r="Z50" s="727">
        <f>'B5_NHA data 2010'!F49</f>
        <v>393485</v>
      </c>
      <c r="AA50" s="728">
        <f>'B5_NHA data 2010'!G49</f>
        <v>37</v>
      </c>
      <c r="AB50" s="709">
        <f t="shared" si="19"/>
        <v>9.1428571428571428E-2</v>
      </c>
      <c r="AC50" s="709">
        <f t="shared" si="20"/>
        <v>0.1514953560371517</v>
      </c>
      <c r="AD50" s="709">
        <f t="shared" si="21"/>
        <v>-0.21303</v>
      </c>
      <c r="AF50" s="727">
        <f>'B5_NHA data 2011'!B49</f>
        <v>360000</v>
      </c>
      <c r="AG50" s="728">
        <f>'B5_NHA data 2011'!C49</f>
        <v>175</v>
      </c>
      <c r="AH50" s="727">
        <f>'B5_NHA data 2011'!D49</f>
        <v>335000</v>
      </c>
      <c r="AI50" s="729">
        <f>'B5_NHA data 2011'!E49</f>
        <v>148</v>
      </c>
      <c r="AJ50" s="727">
        <f>'B5_NHA data 2011'!F49</f>
        <v>438000</v>
      </c>
      <c r="AK50" s="728">
        <f>'B5_NHA data 2011'!G49</f>
        <v>27</v>
      </c>
      <c r="AL50" s="709">
        <f t="shared" si="22"/>
        <v>-5.7591623036649213E-2</v>
      </c>
      <c r="AM50" s="709">
        <f t="shared" si="23"/>
        <v>-9.9300142767649008E-2</v>
      </c>
      <c r="AN50" s="709">
        <f t="shared" si="24"/>
        <v>0.11313010661143373</v>
      </c>
      <c r="AP50" s="730">
        <f>'B5_NHA data 2012'!B49</f>
        <v>360000</v>
      </c>
      <c r="AQ50" s="728">
        <f>'B5_NHA data 2012'!C49</f>
        <v>187</v>
      </c>
      <c r="AR50" s="730">
        <f>'B5_NHA data 2012'!D49</f>
        <v>359900</v>
      </c>
      <c r="AS50" s="728">
        <f>'B5_NHA data 2012'!E49</f>
        <v>157</v>
      </c>
      <c r="AT50" s="730">
        <f>'B5_NHA data 2012'!F49</f>
        <v>382333</v>
      </c>
      <c r="AU50" s="728">
        <f>'B5_NHA data 2012'!G49</f>
        <v>30</v>
      </c>
      <c r="AV50" s="730">
        <f>'B5_NHA data 2013'!B49</f>
        <v>366900</v>
      </c>
      <c r="AW50" s="728">
        <f>'B5_NHA data 2013'!C49</f>
        <v>208</v>
      </c>
      <c r="AX50" s="730">
        <f>'B5_NHA data 2013'!D49</f>
        <v>350000</v>
      </c>
      <c r="AY50" s="728">
        <f>'B5_NHA data 2013'!E49</f>
        <v>171</v>
      </c>
      <c r="AZ50" s="730">
        <f>'B5_NHA data 2013'!F49</f>
        <v>477000</v>
      </c>
      <c r="BA50" s="728">
        <f>'B5_NHA data 2013'!G49</f>
        <v>37</v>
      </c>
      <c r="BB50" s="712">
        <f t="shared" si="25"/>
        <v>1.9166666666666665E-2</v>
      </c>
      <c r="BC50" s="713">
        <f t="shared" si="26"/>
        <v>-2.7507641011392053E-2</v>
      </c>
      <c r="BD50" s="714">
        <f t="shared" si="27"/>
        <v>0.24760352886096676</v>
      </c>
      <c r="BE50" s="730">
        <f>'B5_NHA data 2014'!B49</f>
        <v>362466</v>
      </c>
      <c r="BF50" s="731">
        <f>'B5_NHA data 2014'!C49</f>
        <v>128</v>
      </c>
      <c r="BG50" s="730">
        <f>'B5_NHA data 2014'!D49</f>
        <v>357133</v>
      </c>
      <c r="BH50" s="731">
        <f>'B5_NHA data 2014'!E49</f>
        <v>108</v>
      </c>
      <c r="BI50" s="730">
        <f>'B5_NHA data 2014'!F49</f>
        <v>545933</v>
      </c>
      <c r="BJ50" s="731">
        <f>'B5_NHA data 2014'!G49</f>
        <v>20</v>
      </c>
      <c r="BK50" s="716">
        <f t="shared" si="68"/>
        <v>-1.2085036794766966E-2</v>
      </c>
      <c r="BL50" s="717">
        <f t="shared" si="69"/>
        <v>2.0379999999999999E-2</v>
      </c>
      <c r="BM50" s="709">
        <f t="shared" si="64"/>
        <v>0.14451362683438154</v>
      </c>
      <c r="BN50" s="730">
        <f>'B5_NHA data 2015'!B49</f>
        <v>357266</v>
      </c>
      <c r="BO50" s="731">
        <f>'B5_NHA data 2015'!C49</f>
        <v>282</v>
      </c>
      <c r="BP50" s="730">
        <f>'B5_NHA data 2015'!D49</f>
        <v>359000</v>
      </c>
      <c r="BQ50" s="731">
        <f>'B5_NHA data 2015'!E49</f>
        <v>279</v>
      </c>
      <c r="BR50" s="730">
        <f>'B5_NHA data 2015'!F49</f>
        <v>226000</v>
      </c>
      <c r="BS50" s="731">
        <f>'B5_NHA data 2015'!G49</f>
        <v>3</v>
      </c>
      <c r="BT50" s="716">
        <f t="shared" si="70"/>
        <v>-1.4346173158310022E-2</v>
      </c>
      <c r="BU50" s="717">
        <f t="shared" si="71"/>
        <v>5.2277442857422869E-3</v>
      </c>
      <c r="BV50" s="709">
        <f t="shared" si="72"/>
        <v>-0.58602978753803125</v>
      </c>
      <c r="BW50" s="716">
        <f t="shared" si="73"/>
        <v>-6.4748691099476438E-2</v>
      </c>
      <c r="BX50" s="717">
        <f t="shared" si="74"/>
        <v>-3.4772391801749243E-2</v>
      </c>
      <c r="BY50" s="709">
        <f t="shared" si="75"/>
        <v>-0.42564519613199997</v>
      </c>
      <c r="BZ50" s="730">
        <f>'B5_NHA data 2016'!B50</f>
        <v>394500</v>
      </c>
      <c r="CA50" s="731">
        <f>'B5_NHA data 2016'!C50</f>
        <v>294</v>
      </c>
      <c r="CB50" s="730">
        <f>'B5_NHA data 2016'!D50</f>
        <v>390000</v>
      </c>
      <c r="CC50" s="731">
        <f>'B5_NHA data 2016'!E50</f>
        <v>284</v>
      </c>
      <c r="CD50" s="730">
        <f>'B5_NHA data 2016'!F50</f>
        <v>635000</v>
      </c>
      <c r="CE50" s="731">
        <f>'B5_NHA data 2016'!G50</f>
        <v>10</v>
      </c>
      <c r="CF50" s="716">
        <f t="shared" si="29"/>
        <v>0.10421926519735995</v>
      </c>
      <c r="CG50" s="717">
        <f t="shared" si="30"/>
        <v>8.6350974930362118E-2</v>
      </c>
      <c r="CH50" s="709">
        <f t="shared" si="31"/>
        <v>1.8097345132743363</v>
      </c>
      <c r="CI50" s="716">
        <f t="shared" si="76"/>
        <v>9.583333333333334E-2</v>
      </c>
      <c r="CJ50" s="717">
        <f t="shared" si="77"/>
        <v>0.16417910447761194</v>
      </c>
      <c r="CK50" s="709">
        <f t="shared" si="54"/>
        <v>0.4497716894977169</v>
      </c>
      <c r="CL50" s="730">
        <f>'B5_NHA data 2017'!B50</f>
        <v>430000</v>
      </c>
      <c r="CM50" s="731">
        <f>'B5_NHA data 2017'!C50</f>
        <v>260</v>
      </c>
      <c r="CN50" s="730">
        <f>'B5_NHA data 2017'!D50</f>
        <v>425000</v>
      </c>
      <c r="CO50" s="731">
        <f>'B5_NHA data 2017'!E50</f>
        <v>247</v>
      </c>
      <c r="CP50" s="730">
        <f>'B5_NHA data 2017'!F50</f>
        <v>615000</v>
      </c>
      <c r="CQ50" s="731">
        <f>'B5_NHA data 2017'!G50</f>
        <v>13</v>
      </c>
      <c r="CR50" s="716">
        <f t="shared" si="32"/>
        <v>8.9987325728770592E-2</v>
      </c>
      <c r="CS50" s="717">
        <f t="shared" si="33"/>
        <v>8.9743589743589744E-2</v>
      </c>
      <c r="CT50" s="709">
        <f t="shared" si="34"/>
        <v>-3.1496062992125984E-2</v>
      </c>
      <c r="CU50" s="716">
        <f t="shared" si="78"/>
        <v>0.19444444444444445</v>
      </c>
      <c r="CV50" s="717">
        <f t="shared" si="79"/>
        <v>0.18088357877188108</v>
      </c>
      <c r="CW50" s="709">
        <f t="shared" si="65"/>
        <v>0.60854543029244146</v>
      </c>
      <c r="CX50" s="730">
        <f>'B5_NHA data 2018'!B50</f>
        <v>440000</v>
      </c>
      <c r="CY50" s="731">
        <f>'B5_NHA data 2018'!C50</f>
        <v>256</v>
      </c>
      <c r="CZ50" s="730">
        <f>'B5_NHA data 2018'!D50</f>
        <v>429000</v>
      </c>
      <c r="DA50" s="731">
        <f>'B5_NHA data 2018'!E50</f>
        <v>239</v>
      </c>
      <c r="DB50" s="730">
        <f>'B5_NHA data 2018'!F50</f>
        <v>647000</v>
      </c>
      <c r="DC50" s="731">
        <f>'B5_NHA data 2018'!G50</f>
        <v>17</v>
      </c>
      <c r="DD50" s="716">
        <f t="shared" si="35"/>
        <v>2.3255813953488372E-2</v>
      </c>
      <c r="DE50" s="717">
        <f t="shared" si="36"/>
        <v>9.4117647058823521E-3</v>
      </c>
      <c r="DF50" s="709">
        <f t="shared" si="82"/>
        <v>5.2032520325203252E-2</v>
      </c>
      <c r="DG50" s="716">
        <f t="shared" si="80"/>
        <v>0.19923684927773236</v>
      </c>
      <c r="DH50" s="717">
        <f t="shared" si="81"/>
        <v>0.2257142857142857</v>
      </c>
      <c r="DI50" s="709">
        <f t="shared" si="66"/>
        <v>0.35639412997903563</v>
      </c>
      <c r="DJ50" s="730">
        <f>'B5_NHA data 2019'!B50</f>
        <v>461000</v>
      </c>
      <c r="DK50" s="731">
        <f>'B5_NHA data 2019'!C50</f>
        <v>249</v>
      </c>
      <c r="DL50" s="730">
        <f>'B5_NHA data 2019'!D50</f>
        <v>455000</v>
      </c>
      <c r="DM50" s="731">
        <f>'B5_NHA data 2019'!E50</f>
        <v>246</v>
      </c>
      <c r="DN50" s="730">
        <f>'B5_NHA data 2019'!F50</f>
        <v>729000</v>
      </c>
      <c r="DO50" s="731">
        <f>'B5_NHA data 2019'!G50</f>
        <v>3</v>
      </c>
      <c r="DP50" s="716">
        <f t="shared" si="37"/>
        <v>4.7727272727272729E-2</v>
      </c>
      <c r="DQ50" s="717">
        <f t="shared" si="38"/>
        <v>6.0606060606060608E-2</v>
      </c>
      <c r="DR50" s="709">
        <f t="shared" si="67"/>
        <v>0.12673879443585781</v>
      </c>
      <c r="DS50" s="716">
        <f t="shared" si="39"/>
        <v>0.27184342807325379</v>
      </c>
      <c r="DT50" s="717">
        <f t="shared" si="40"/>
        <v>0.27403516337050904</v>
      </c>
      <c r="DU50" s="709">
        <f t="shared" si="52"/>
        <v>0.33532869418042138</v>
      </c>
      <c r="DV50" s="730">
        <f>'B5_NHA data 2020'!C50</f>
        <v>545000</v>
      </c>
      <c r="DW50" s="731">
        <f>'B5_NHA data 2020'!B50</f>
        <v>251</v>
      </c>
      <c r="DX50" s="730">
        <f>'B5_NHA data 2020'!E50</f>
        <v>530000</v>
      </c>
      <c r="DY50" s="731">
        <f>'B5_NHA data 2020'!D50</f>
        <v>241</v>
      </c>
      <c r="DZ50" s="730">
        <f>'B5_NHA data 2020'!G50</f>
        <v>764400</v>
      </c>
      <c r="EA50" s="731">
        <f>'B5_NHA data 2020'!F50</f>
        <v>10</v>
      </c>
      <c r="EB50" s="716">
        <f t="shared" si="41"/>
        <v>0.1822125813449024</v>
      </c>
      <c r="EC50" s="717">
        <f t="shared" si="42"/>
        <v>0.16483516483516483</v>
      </c>
      <c r="ED50" s="709">
        <f t="shared" si="53"/>
        <v>4.8559670781893001E-2</v>
      </c>
      <c r="EE50" s="716">
        <f t="shared" si="43"/>
        <v>0.52547401655909043</v>
      </c>
      <c r="EF50" s="717">
        <f t="shared" si="44"/>
        <v>0.4763231197771588</v>
      </c>
      <c r="EG50" s="709">
        <f t="shared" si="45"/>
        <v>2.3823008849557521</v>
      </c>
      <c r="EH50" s="730">
        <f>'B5_NHA data 2021'!C50</f>
        <v>600000</v>
      </c>
      <c r="EI50" s="731">
        <f>'B5_NHA data 2021'!B50</f>
        <v>293</v>
      </c>
      <c r="EJ50" s="730">
        <f>'B5_NHA data 2021'!E50</f>
        <v>594000</v>
      </c>
      <c r="EK50" s="731">
        <f>'B5_NHA data 2021'!D50</f>
        <v>287</v>
      </c>
      <c r="EL50" s="730">
        <f>'B5_NHA data 2021'!G50</f>
        <v>624966</v>
      </c>
      <c r="EM50" s="731">
        <f>'B5_NHA data 2021'!F50</f>
        <v>6</v>
      </c>
      <c r="EN50" s="730">
        <f>'B5_NHA data 2022'!C50</f>
        <v>680000</v>
      </c>
      <c r="EO50" s="731">
        <f>'B5_NHA data 2022'!B50</f>
        <v>254</v>
      </c>
      <c r="EP50" s="730">
        <f>'B5_NHA data 2022'!E50</f>
        <v>680000</v>
      </c>
      <c r="EQ50" s="731">
        <f>'B5_NHA data 2022'!D50</f>
        <v>250</v>
      </c>
      <c r="ER50" s="730">
        <f>'B5_NHA data 2022'!G50</f>
        <v>1700000</v>
      </c>
      <c r="ES50" s="731">
        <f>'B5_NHA data 2022'!F50</f>
        <v>4</v>
      </c>
      <c r="ET50" s="730">
        <v>722766</v>
      </c>
      <c r="EU50" s="731">
        <v>246</v>
      </c>
      <c r="EV50" s="730">
        <v>720000</v>
      </c>
      <c r="EW50" s="731">
        <v>253</v>
      </c>
      <c r="EX50" s="730">
        <v>750000</v>
      </c>
      <c r="EY50" s="731">
        <v>11</v>
      </c>
      <c r="EZ50" s="730">
        <v>845200</v>
      </c>
      <c r="FA50" s="731">
        <v>147</v>
      </c>
      <c r="FB50" s="730">
        <v>820000</v>
      </c>
      <c r="FC50" s="731">
        <v>133</v>
      </c>
      <c r="FD50" s="730">
        <v>892933</v>
      </c>
      <c r="FE50" s="731">
        <v>14</v>
      </c>
      <c r="FF50" s="730">
        <v>840000</v>
      </c>
      <c r="FG50" s="731">
        <v>163</v>
      </c>
      <c r="FH50" s="730">
        <v>780000</v>
      </c>
      <c r="FI50" s="731">
        <v>143</v>
      </c>
      <c r="FJ50" s="730">
        <v>998250</v>
      </c>
      <c r="FK50" s="731">
        <v>20</v>
      </c>
      <c r="FL50" s="716">
        <f t="shared" si="46"/>
        <v>-6.1523899668717462E-3</v>
      </c>
      <c r="FM50" s="717">
        <f t="shared" si="47"/>
        <v>-4.878048780487805E-2</v>
      </c>
      <c r="FN50" s="709">
        <f t="shared" si="48"/>
        <v>0.11794501939115253</v>
      </c>
      <c r="FO50" s="807">
        <f t="shared" si="61"/>
        <v>0.83340563991323213</v>
      </c>
      <c r="FP50" s="808">
        <f t="shared" si="62"/>
        <v>0.80219780219780223</v>
      </c>
      <c r="FQ50" s="809">
        <f t="shared" si="63"/>
        <v>0.22487379972565158</v>
      </c>
    </row>
    <row r="51" spans="1:173" s="774" customFormat="1">
      <c r="A51" s="770" t="s">
        <v>359</v>
      </c>
      <c r="B51" s="786">
        <f>'B5_NHA data 2008'!B50</f>
        <v>264690.51918735891</v>
      </c>
      <c r="C51" s="787">
        <f>'B5_NHA data 2008'!C50</f>
        <v>1772</v>
      </c>
      <c r="D51" s="786">
        <f>'B5_NHA data 2008'!D50</f>
        <v>250506.57371581055</v>
      </c>
      <c r="E51" s="788">
        <f>'B5_NHA data 2008'!E50</f>
        <v>1499</v>
      </c>
      <c r="F51" s="786">
        <f>'B5_NHA data 2008'!F50</f>
        <v>380751.46520146518</v>
      </c>
      <c r="G51" s="787">
        <f>'B5_NHA data 2008'!G50</f>
        <v>273</v>
      </c>
      <c r="H51" s="773">
        <f>(B51-'B5_NHA data 2007'!B50)/'B5_NHA data 2007'!B50</f>
        <v>-4.5554467439124273E-2</v>
      </c>
      <c r="I51" s="773">
        <f>(D51-'B5_NHA data 2007'!D50)/'B5_NHA data 2007'!D50</f>
        <v>-5.0773237204888619E-2</v>
      </c>
      <c r="J51" s="773">
        <f>(F51-'B5_NHA data 2007'!F50)/'B5_NHA data 2007'!F50</f>
        <v>8.5638269979061765E-2</v>
      </c>
      <c r="L51" s="786">
        <f>'B5_NHA data 2009'!B50</f>
        <v>229143.02748414376</v>
      </c>
      <c r="M51" s="787">
        <f>'B5_NHA data 2009'!C50</f>
        <v>2365</v>
      </c>
      <c r="N51" s="786">
        <f>'B5_NHA data 2009'!D50</f>
        <v>219251.65094339623</v>
      </c>
      <c r="O51" s="788">
        <f>'B5_NHA data 2009'!E50</f>
        <v>2120</v>
      </c>
      <c r="P51" s="786">
        <f>'B5_NHA data 2009'!F50</f>
        <v>331002.30612244899</v>
      </c>
      <c r="Q51" s="787">
        <f>'B5_NHA data 2009'!G50</f>
        <v>245</v>
      </c>
      <c r="R51" s="780">
        <f t="shared" si="16"/>
        <v>-0.13429831870197495</v>
      </c>
      <c r="S51" s="780">
        <f t="shared" si="17"/>
        <v>-0.12476687660848271</v>
      </c>
      <c r="T51" s="780">
        <f t="shared" si="18"/>
        <v>-0.13066045340808513</v>
      </c>
      <c r="V51" s="786">
        <f>'B5_NHA data 2010'!B50</f>
        <v>240323.54665363947</v>
      </c>
      <c r="W51" s="787">
        <f>'B5_NHA data 2010'!C50</f>
        <v>2047</v>
      </c>
      <c r="X51" s="786">
        <f>'B5_NHA data 2010'!D50</f>
        <v>231523.9597826087</v>
      </c>
      <c r="Y51" s="788">
        <f>'B5_NHA data 2010'!E50</f>
        <v>1840</v>
      </c>
      <c r="Z51" s="786">
        <f>'B5_NHA data 2010'!F50</f>
        <v>315421.89371980674</v>
      </c>
      <c r="AA51" s="787">
        <f>'B5_NHA data 2010'!G50</f>
        <v>207</v>
      </c>
      <c r="AB51" s="780">
        <f t="shared" si="19"/>
        <v>4.8792753121276504E-2</v>
      </c>
      <c r="AC51" s="780">
        <f t="shared" si="20"/>
        <v>5.5973621117137135E-2</v>
      </c>
      <c r="AD51" s="780">
        <f t="shared" si="21"/>
        <v>-4.7070404388296093E-2</v>
      </c>
      <c r="AF51" s="786">
        <f>'B5_NHA data 2011'!B50</f>
        <v>230854.53665987781</v>
      </c>
      <c r="AG51" s="787">
        <f>'B5_NHA data 2011'!C50</f>
        <v>1964</v>
      </c>
      <c r="AH51" s="786">
        <f>'B5_NHA data 2011'!D50</f>
        <v>222825.1950947603</v>
      </c>
      <c r="AI51" s="788">
        <f>'B5_NHA data 2011'!E50</f>
        <v>1794</v>
      </c>
      <c r="AJ51" s="786">
        <f>'B5_NHA data 2011'!F50</f>
        <v>317071.45294117648</v>
      </c>
      <c r="AK51" s="787">
        <f>'B5_NHA data 2011'!G50</f>
        <v>170</v>
      </c>
      <c r="AL51" s="780">
        <f t="shared" si="22"/>
        <v>-3.9401091260560683E-2</v>
      </c>
      <c r="AM51" s="780">
        <f t="shared" si="23"/>
        <v>-3.7571768796698921E-2</v>
      </c>
      <c r="AN51" s="780">
        <f t="shared" si="24"/>
        <v>5.2296915788447541E-3</v>
      </c>
      <c r="AP51" s="782">
        <f>'B5_NHA data 2012'!B50</f>
        <v>225733.02857142859</v>
      </c>
      <c r="AQ51" s="787">
        <f>'B5_NHA data 2012'!C50</f>
        <v>2380</v>
      </c>
      <c r="AR51" s="782">
        <f>'B5_NHA data 2012'!D50</f>
        <v>218489.88452655889</v>
      </c>
      <c r="AS51" s="787">
        <f>'B5_NHA data 2012'!E50</f>
        <v>2165</v>
      </c>
      <c r="AT51" s="782">
        <f>'B5_NHA data 2012'!F50</f>
        <v>307267.16279069765</v>
      </c>
      <c r="AU51" s="787">
        <f>'B5_NHA data 2012'!G50</f>
        <v>215</v>
      </c>
      <c r="AV51" s="782">
        <f>'B5_NHA data 2013'!B50</f>
        <v>246148.26351865957</v>
      </c>
      <c r="AW51" s="787">
        <f>'B5_NHA data 2013'!C50</f>
        <v>2626</v>
      </c>
      <c r="AX51" s="782">
        <f>'B5_NHA data 2013'!D50</f>
        <v>210491.27667814115</v>
      </c>
      <c r="AY51" s="787">
        <f>'B5_NHA data 2013'!E50</f>
        <v>2324</v>
      </c>
      <c r="AZ51" s="782">
        <f>'B5_NHA data 2013'!F50</f>
        <v>337445.6953642384</v>
      </c>
      <c r="BA51" s="787">
        <f>'B5_NHA data 2013'!G50</f>
        <v>302</v>
      </c>
      <c r="BB51" s="778">
        <f t="shared" si="25"/>
        <v>9.0439733504798142E-2</v>
      </c>
      <c r="BC51" s="779">
        <f t="shared" si="26"/>
        <v>-3.6608595705699402E-2</v>
      </c>
      <c r="BD51" s="780">
        <f t="shared" si="27"/>
        <v>9.8215937881060131E-2</v>
      </c>
      <c r="BE51" s="782">
        <f>'B5_NHA data 2014'!B50</f>
        <v>240678.53113207547</v>
      </c>
      <c r="BF51" s="789">
        <f>'B5_NHA data 2014'!C50</f>
        <v>2120</v>
      </c>
      <c r="BG51" s="782">
        <f>'B5_NHA data 2014'!D50</f>
        <v>233426.98964267218</v>
      </c>
      <c r="BH51" s="789">
        <f>'B5_NHA data 2014'!E50</f>
        <v>1931</v>
      </c>
      <c r="BI51" s="782">
        <f>'B5_NHA data 2014'!F50</f>
        <v>353527.87830687832</v>
      </c>
      <c r="BJ51" s="789">
        <f>'B5_NHA data 2014'!G50</f>
        <v>189</v>
      </c>
      <c r="BK51" s="778">
        <f t="shared" si="68"/>
        <v>-2.2221291787294949E-2</v>
      </c>
      <c r="BL51" s="779">
        <f t="shared" si="69"/>
        <v>0.10896277188532458</v>
      </c>
      <c r="BM51" s="780">
        <f t="shared" si="64"/>
        <v>4.7658580813368608E-2</v>
      </c>
      <c r="BN51" s="782">
        <f>'B5_NHA data 2015'!B50</f>
        <v>253060.57185405807</v>
      </c>
      <c r="BO51" s="789">
        <f>'B5_NHA data 2015'!C50</f>
        <v>4029</v>
      </c>
      <c r="BP51" s="782">
        <f>'B5_NHA data 2015'!D50</f>
        <v>250778.40312660174</v>
      </c>
      <c r="BQ51" s="789">
        <f>'B5_NHA data 2015'!E50</f>
        <v>3902</v>
      </c>
      <c r="BR51" s="782">
        <f>'B5_NHA data 2015'!F50</f>
        <v>364554.9842519685</v>
      </c>
      <c r="BS51" s="789">
        <f>'B5_NHA data 2015'!G50</f>
        <v>127</v>
      </c>
      <c r="BT51" s="778">
        <f t="shared" si="70"/>
        <v>5.144638644644127E-2</v>
      </c>
      <c r="BU51" s="779">
        <f t="shared" si="71"/>
        <v>7.4333364408678437E-2</v>
      </c>
      <c r="BV51" s="780">
        <f t="shared" si="72"/>
        <v>3.1191616338438095E-2</v>
      </c>
      <c r="BW51" s="778">
        <f t="shared" si="73"/>
        <v>5.2999489137764498E-2</v>
      </c>
      <c r="BX51" s="779">
        <f t="shared" si="74"/>
        <v>8.3163934143456075E-2</v>
      </c>
      <c r="BY51" s="780">
        <f t="shared" si="75"/>
        <v>0.1557694361438566</v>
      </c>
      <c r="BZ51" s="782">
        <f>'B5_NHA data 2016'!B51</f>
        <v>263008.3464673913</v>
      </c>
      <c r="CA51" s="789">
        <f>'B5_NHA data 2016'!C51</f>
        <v>4416</v>
      </c>
      <c r="CB51" s="782">
        <f>'B5_NHA data 2016'!D51</f>
        <v>259024.64086833413</v>
      </c>
      <c r="CC51" s="789">
        <f>'B5_NHA data 2016'!E51</f>
        <v>4238</v>
      </c>
      <c r="CD51" s="782">
        <f>'B5_NHA data 2016'!F51</f>
        <v>387623.32022471912</v>
      </c>
      <c r="CE51" s="789">
        <f>'B5_NHA data 2016'!G51</f>
        <v>178</v>
      </c>
      <c r="CF51" s="778">
        <f t="shared" si="29"/>
        <v>3.930985589912514E-2</v>
      </c>
      <c r="CG51" s="779">
        <f t="shared" si="30"/>
        <v>3.2882567393849295E-2</v>
      </c>
      <c r="CH51" s="780">
        <f t="shared" si="31"/>
        <v>6.3278070440004011E-2</v>
      </c>
      <c r="CI51" s="778">
        <f t="shared" si="76"/>
        <v>0.13928168912221242</v>
      </c>
      <c r="CJ51" s="779">
        <f t="shared" si="77"/>
        <v>0.16245669955850092</v>
      </c>
      <c r="CK51" s="780">
        <f t="shared" si="54"/>
        <v>0.22251094076460903</v>
      </c>
      <c r="CL51" s="782">
        <f>'B5_NHA data 2017'!B51</f>
        <v>279096.62108583015</v>
      </c>
      <c r="CM51" s="789">
        <f>'B5_NHA data 2017'!C51</f>
        <v>4439</v>
      </c>
      <c r="CN51" s="782">
        <f>'B5_NHA data 2017'!D51</f>
        <v>270785.57240566035</v>
      </c>
      <c r="CO51" s="789">
        <f>'B5_NHA data 2017'!E51</f>
        <v>4240</v>
      </c>
      <c r="CP51" s="782">
        <f>'B5_NHA data 2017'!F51</f>
        <v>395782.3585858586</v>
      </c>
      <c r="CQ51" s="789">
        <f>'B5_NHA data 2017'!G51</f>
        <v>198</v>
      </c>
      <c r="CR51" s="778">
        <f t="shared" si="32"/>
        <v>6.1170205563926973E-2</v>
      </c>
      <c r="CS51" s="779">
        <f t="shared" si="33"/>
        <v>4.5404682341802644E-2</v>
      </c>
      <c r="CT51" s="780">
        <f t="shared" si="34"/>
        <v>2.1048884149718835E-2</v>
      </c>
      <c r="CU51" s="778">
        <f t="shared" si="78"/>
        <v>0.23640134920493369</v>
      </c>
      <c r="CV51" s="779">
        <f t="shared" si="79"/>
        <v>0.23935061338157546</v>
      </c>
      <c r="CW51" s="780">
        <f t="shared" si="65"/>
        <v>0.28807242202921368</v>
      </c>
      <c r="CX51" s="782">
        <f>'B5_NHA data 2018'!B51</f>
        <v>293171.46597841388</v>
      </c>
      <c r="CY51" s="789">
        <f>'B5_NHA data 2018'!C51</f>
        <v>4262</v>
      </c>
      <c r="CZ51" s="782">
        <f>'B5_NHA data 2018'!D51</f>
        <v>289304.39733333333</v>
      </c>
      <c r="DA51" s="789">
        <f>'B5_NHA data 2018'!E51</f>
        <v>4125</v>
      </c>
      <c r="DB51" s="782">
        <f>'B5_NHA data 2018'!F51</f>
        <v>410982.39416058396</v>
      </c>
      <c r="DC51" s="789">
        <f>'B5_NHA data 2018'!G51</f>
        <v>137</v>
      </c>
      <c r="DD51" s="778">
        <f t="shared" si="35"/>
        <v>5.0430008209434087E-2</v>
      </c>
      <c r="DE51" s="779">
        <f t="shared" si="36"/>
        <v>6.8389260044956032E-2</v>
      </c>
      <c r="DF51" s="780">
        <f t="shared" si="82"/>
        <v>3.8405035608548889E-2</v>
      </c>
      <c r="DG51" s="778">
        <f t="shared" si="80"/>
        <v>0.19103609258730217</v>
      </c>
      <c r="DH51" s="779">
        <f t="shared" si="81"/>
        <v>0.37442464076886217</v>
      </c>
      <c r="DI51" s="780">
        <f t="shared" si="66"/>
        <v>0.21792157910614374</v>
      </c>
      <c r="DJ51" s="782">
        <f>'B5_NHA data 2019'!B51</f>
        <v>309048.15017064847</v>
      </c>
      <c r="DK51" s="789">
        <f>'B5_NHA data 2019'!C51</f>
        <v>4395</v>
      </c>
      <c r="DL51" s="782">
        <f>'B5_NHA data 2019'!D51</f>
        <v>307057.67463235295</v>
      </c>
      <c r="DM51" s="789">
        <f>'B5_NHA data 2019'!E51</f>
        <v>4352</v>
      </c>
      <c r="DN51" s="782">
        <f>'B5_NHA data 2019'!F51</f>
        <v>500147.04651162791</v>
      </c>
      <c r="DO51" s="789">
        <f>'B5_NHA data 2019'!G51</f>
        <v>43</v>
      </c>
      <c r="DP51" s="778">
        <f t="shared" si="37"/>
        <v>5.4154943555808355E-2</v>
      </c>
      <c r="DQ51" s="779">
        <f t="shared" si="38"/>
        <v>6.1365390442249292E-2</v>
      </c>
      <c r="DR51" s="780">
        <f t="shared" si="67"/>
        <v>0.21695491976769318</v>
      </c>
      <c r="DS51" s="778">
        <f t="shared" si="39"/>
        <v>0.28407028544251123</v>
      </c>
      <c r="DT51" s="779">
        <f t="shared" si="40"/>
        <v>0.31543346852218729</v>
      </c>
      <c r="DU51" s="780">
        <f t="shared" si="52"/>
        <v>0.41473155923923333</v>
      </c>
      <c r="DV51" s="782">
        <f>'B5_NHA data 2020'!C51</f>
        <v>354846.29981622472</v>
      </c>
      <c r="DW51" s="789">
        <f>'B5_NHA data 2020'!B51</f>
        <v>3809</v>
      </c>
      <c r="DX51" s="782">
        <f>'B5_NHA data 2020'!E51</f>
        <v>353045.67804353667</v>
      </c>
      <c r="DY51" s="789">
        <f>'B5_NHA data 2020'!D51</f>
        <v>3721</v>
      </c>
      <c r="DZ51" s="782">
        <f>'B5_NHA data 2020'!G51</f>
        <v>446419.51136363635</v>
      </c>
      <c r="EA51" s="789">
        <f>'B5_NHA data 2020'!F51</f>
        <v>88</v>
      </c>
      <c r="EB51" s="778">
        <f t="shared" si="41"/>
        <v>0.14819098454492508</v>
      </c>
      <c r="EC51" s="779">
        <f t="shared" si="42"/>
        <v>0.14976992015016782</v>
      </c>
      <c r="ED51" s="780">
        <f t="shared" si="53"/>
        <v>-0.10742347780062807</v>
      </c>
      <c r="EE51" s="778">
        <f t="shared" si="43"/>
        <v>0.40221883328734137</v>
      </c>
      <c r="EF51" s="779">
        <f t="shared" si="44"/>
        <v>0.40779937044780851</v>
      </c>
      <c r="EG51" s="780">
        <f t="shared" si="45"/>
        <v>0.22456016416740515</v>
      </c>
      <c r="EH51" s="782">
        <f>'B5_NHA data 2021'!C51</f>
        <v>412156.39351236372</v>
      </c>
      <c r="EI51" s="789">
        <f>'B5_NHA data 2021'!B51</f>
        <v>3761</v>
      </c>
      <c r="EJ51" s="782">
        <f>'B5_NHA data 2021'!E51</f>
        <v>406427.03232876712</v>
      </c>
      <c r="EK51" s="789">
        <f>'B5_NHA data 2021'!D51</f>
        <v>3650</v>
      </c>
      <c r="EL51" s="782">
        <f>'B5_NHA data 2021'!G51</f>
        <v>581794.86486486485</v>
      </c>
      <c r="EM51" s="789">
        <f>'B5_NHA data 2021'!F51</f>
        <v>111</v>
      </c>
      <c r="EN51" s="782">
        <f>'B5_NHA data 2022'!C51</f>
        <v>455595.31717487623</v>
      </c>
      <c r="EO51" s="789">
        <f>'B5_NHA data 2022'!B51</f>
        <v>3837</v>
      </c>
      <c r="EP51" s="782">
        <f>'B5_NHA data 2022'!E51</f>
        <v>453032.56552819698</v>
      </c>
      <c r="EQ51" s="789">
        <f>'B5_NHA data 2022'!D51</f>
        <v>3777</v>
      </c>
      <c r="ER51" s="782">
        <f>'B5_NHA data 2022'!G51</f>
        <v>478408.42537313432</v>
      </c>
      <c r="ES51" s="789">
        <f>'B5_NHA data 2022'!F51</f>
        <v>402</v>
      </c>
      <c r="ET51" s="782">
        <f>(ET42*EU42+ET43*EU43+ET44*EU44+ET45*EU45+ET46*EU46+ET47*EU47+ET48*EU48+ET49*EU49+ET50*EU50)/EU51</f>
        <v>467321.63823805063</v>
      </c>
      <c r="EU51" s="789">
        <f>SUM(EU42:EU50)</f>
        <v>4268</v>
      </c>
      <c r="EV51" s="782">
        <f>(EV42*EW42+EV43*EW43+EV44*EW44+EV45*EW45+EV46*EW46+EV47*EW47+EV48*EW48+EV49*EW49+EV50*EW50)/EW51</f>
        <v>462194.01896425965</v>
      </c>
      <c r="EW51" s="789">
        <f>SUM(EW42:EW50)</f>
        <v>4113</v>
      </c>
      <c r="EX51" s="782">
        <f>(EX42*EY42+EX43*EY43+EX44*EY44+EX45*EY45+EX46*EY46+EX47*EY47+EX48*EY48+EX49*EY49+EX50*EY50)/EY51</f>
        <v>648767.17341040459</v>
      </c>
      <c r="EY51" s="789">
        <f>SUM(EY42:EY50)</f>
        <v>173</v>
      </c>
      <c r="EZ51" s="782">
        <f>(EZ42*FA42+EZ43*FA43+EZ44*FA44+EZ45*FA45+EZ46*FA46+EZ47*FA47+EZ48*FA48+EZ49*FA49+EZ50*FA50)/FA51</f>
        <v>527241.96567862714</v>
      </c>
      <c r="FA51" s="789">
        <f>SUM(FA42:FA50)</f>
        <v>2564</v>
      </c>
      <c r="FB51" s="782">
        <f>(FB42*FC42+FB43*FC43+FB44*FC44+FB45*FC45+FB46*FC46+FB47*FC47+FB48*FC48+FB49*FC49+FB50*FC50)/FC51</f>
        <v>522865.83239007404</v>
      </c>
      <c r="FC51" s="789">
        <f>SUM(FC42:FC50)</f>
        <v>2297</v>
      </c>
      <c r="FD51" s="782">
        <f>(FD42*FE42+FD43*FE43+FD44*FE44+FD45*FE45+FD46*FE46+FD47*FE47+FD48*FE48+FD49*FE49+FD50*FE50)/FE51</f>
        <v>569419.34082397004</v>
      </c>
      <c r="FE51" s="789">
        <f>SUM(FE42:FE50)</f>
        <v>267</v>
      </c>
      <c r="FF51" s="782">
        <f>(FF42*FG42+FF43*FG43+FF44*FG44+FF45*FG45+FF46*FG46+FF47*FG47+FF48*FG48+FF49*FG49+FF50*FG50)/FG51</f>
        <v>552568.71316614421</v>
      </c>
      <c r="FG51" s="789">
        <f>SUM(FG42:FG50)</f>
        <v>2552</v>
      </c>
      <c r="FH51" s="782">
        <f>(FH42*FI42+FH43*FI43+FH44*FI44+FH45*FI45+FH46*FI46+FH47*FI47+FH48*FI48+FH49*FI49+FH50*FI50)/FI51</f>
        <v>534025.89134125633</v>
      </c>
      <c r="FI51" s="789">
        <f>SUM(FI42:FI50)</f>
        <v>2356</v>
      </c>
      <c r="FJ51" s="782">
        <f>(FJ42*FK42+FJ43*FK43+FJ44*FK44+FJ45*FK45+FJ46*FK46+FJ47*FK47+FJ48*FK48+FJ49*FK49+FJ50*FK50)/FK51</f>
        <v>771087.52551020402</v>
      </c>
      <c r="FK51" s="789">
        <f>SUM(FK42:FK50)</f>
        <v>196</v>
      </c>
      <c r="FL51" s="783">
        <f t="shared" si="46"/>
        <v>4.8036289097204816E-2</v>
      </c>
      <c r="FM51" s="784">
        <f t="shared" si="47"/>
        <v>2.1344020320028377E-2</v>
      </c>
      <c r="FN51" s="785">
        <f t="shared" si="48"/>
        <v>0.35416462039103369</v>
      </c>
      <c r="FO51" s="810">
        <f t="shared" si="61"/>
        <v>0.70601883683011091</v>
      </c>
      <c r="FP51" s="811">
        <f t="shared" si="62"/>
        <v>0.70282613198355337</v>
      </c>
      <c r="FQ51" s="812">
        <f t="shared" si="63"/>
        <v>0.13850385560705619</v>
      </c>
    </row>
    <row r="52" spans="1:173" s="737" customFormat="1">
      <c r="A52" s="733" t="s">
        <v>358</v>
      </c>
      <c r="B52" s="734">
        <v>286240.11574779166</v>
      </c>
      <c r="C52" s="735">
        <v>3283</v>
      </c>
      <c r="D52" s="734">
        <v>275644.91933139536</v>
      </c>
      <c r="E52" s="735">
        <v>2752</v>
      </c>
      <c r="F52" s="734" t="s">
        <v>117</v>
      </c>
      <c r="G52" s="735" t="s">
        <v>117</v>
      </c>
      <c r="H52" s="736" t="s">
        <v>117</v>
      </c>
      <c r="I52" s="736" t="s">
        <v>117</v>
      </c>
      <c r="J52" s="736" t="s">
        <v>117</v>
      </c>
      <c r="L52" s="734">
        <v>243968.03278688525</v>
      </c>
      <c r="M52" s="735">
        <v>4148</v>
      </c>
      <c r="N52" s="734">
        <v>236480.42704626336</v>
      </c>
      <c r="O52" s="735">
        <v>3653</v>
      </c>
      <c r="P52" s="734">
        <f>'B5_NHA data 2009'!F51</f>
        <v>310835.7786407767</v>
      </c>
      <c r="Q52" s="735">
        <f>'B5_NHA data 2009'!G51</f>
        <v>515</v>
      </c>
      <c r="R52" s="738">
        <f t="shared" si="16"/>
        <v>-0.14768049841816255</v>
      </c>
      <c r="S52" s="738">
        <f t="shared" si="17"/>
        <v>-0.14208312774321921</v>
      </c>
      <c r="T52" s="739" t="e">
        <f>(P52-F52)/F52</f>
        <v>#VALUE!</v>
      </c>
      <c r="V52" s="734">
        <f>'B5_NHA data 2010'!B51</f>
        <v>260676.71953125001</v>
      </c>
      <c r="W52" s="735">
        <f>'B5_NHA data 2010'!C51</f>
        <v>3840</v>
      </c>
      <c r="X52" s="734">
        <f>'B5_NHA data 2010'!D51</f>
        <v>254400.97104018912</v>
      </c>
      <c r="Y52" s="735">
        <f>'B5_NHA data 2010'!E51</f>
        <v>3384</v>
      </c>
      <c r="Z52" s="734">
        <f>'B5_NHA data 2010'!F51</f>
        <v>297623.65350877191</v>
      </c>
      <c r="AA52" s="735">
        <f>'B5_NHA data 2010'!G51</f>
        <v>456</v>
      </c>
      <c r="AB52" s="739">
        <f>(V52-L52)/L52</f>
        <v>6.8487197086842921E-2</v>
      </c>
      <c r="AC52" s="739">
        <f>(X52-N52)/N52</f>
        <v>7.5780242017323127E-2</v>
      </c>
      <c r="AD52" s="739">
        <f>(Z52-P52)/P52</f>
        <v>-4.2505162017637724E-2</v>
      </c>
      <c r="AF52" s="734">
        <f>'B5_NHA data 2011'!B51</f>
        <v>253699.79130434783</v>
      </c>
      <c r="AG52" s="735">
        <f>'B5_NHA data 2011'!C51</f>
        <v>3795</v>
      </c>
      <c r="AH52" s="734">
        <f>'B5_NHA data 2011'!D51</f>
        <v>245577.3916146298</v>
      </c>
      <c r="AI52" s="735">
        <f>'B5_NHA data 2011'!E51</f>
        <v>3363</v>
      </c>
      <c r="AJ52" s="734">
        <f>'B5_NHA data 2011'!F51</f>
        <v>300792.26744186046</v>
      </c>
      <c r="AK52" s="735">
        <f>'B5_NHA data 2011'!G51</f>
        <v>430</v>
      </c>
      <c r="AL52" s="739">
        <f>(AF52-V52)/V52</f>
        <v>-2.6764677104453825E-2</v>
      </c>
      <c r="AM52" s="739">
        <f>(AH52-X52)/X52</f>
        <v>-3.4683749002535888E-2</v>
      </c>
      <c r="AN52" s="739">
        <f>(AJ52-Z52)/Z52</f>
        <v>1.0646378054072102E-2</v>
      </c>
      <c r="AP52" s="740">
        <f>'B5_NHA data 2012'!B51</f>
        <v>255043.47504946141</v>
      </c>
      <c r="AQ52" s="735">
        <f>'B5_NHA data 2012'!C51</f>
        <v>4549</v>
      </c>
      <c r="AR52" s="740">
        <f>'B5_NHA data 2012'!D51</f>
        <v>245982.80706116359</v>
      </c>
      <c r="AS52" s="735">
        <f>'B5_NHA data 2012'!E51</f>
        <v>4022</v>
      </c>
      <c r="AT52" s="740">
        <f>'B5_NHA data 2012'!F51</f>
        <v>312076.11195445922</v>
      </c>
      <c r="AU52" s="735">
        <f>'B5_NHA data 2012'!G51</f>
        <v>527</v>
      </c>
      <c r="AV52" s="740">
        <f>'B5_NHA data 2013'!B51</f>
        <v>269660.80864440079</v>
      </c>
      <c r="AW52" s="735">
        <f>'B5_NHA data 2013'!C51</f>
        <v>5090</v>
      </c>
      <c r="AX52" s="740">
        <f>'B5_NHA data 2013'!D51</f>
        <v>247161.98370171915</v>
      </c>
      <c r="AY52" s="735">
        <f>'B5_NHA data 2013'!E51</f>
        <v>4479</v>
      </c>
      <c r="AZ52" s="740">
        <f>'B5_NHA data 2013'!F51</f>
        <v>335128.38259441708</v>
      </c>
      <c r="BA52" s="735">
        <f>'B5_NHA data 2013'!G51</f>
        <v>609</v>
      </c>
      <c r="BB52" s="741">
        <f t="shared" si="25"/>
        <v>5.7313105509186592E-2</v>
      </c>
      <c r="BC52" s="742">
        <f t="shared" si="26"/>
        <v>4.7937360120553123E-3</v>
      </c>
      <c r="BD52" s="739">
        <f t="shared" si="27"/>
        <v>7.3867462958272956E-2</v>
      </c>
      <c r="BE52" s="740">
        <f>'B5_NHA data 2014'!B51</f>
        <v>265672.38613138685</v>
      </c>
      <c r="BF52" s="743">
        <f>'B5_NHA data 2014'!C51</f>
        <v>4110</v>
      </c>
      <c r="BG52" s="740">
        <f>'B5_NHA data 2014'!D51</f>
        <v>258757.93942671714</v>
      </c>
      <c r="BH52" s="743">
        <f>'B5_NHA data 2014'!E51</f>
        <v>3698</v>
      </c>
      <c r="BI52" s="740">
        <f>'B5_NHA data 2014'!F51</f>
        <v>363077.01456310682</v>
      </c>
      <c r="BJ52" s="743">
        <f>'B5_NHA data 2014'!G51</f>
        <v>412</v>
      </c>
      <c r="BK52" s="741">
        <f t="shared" si="68"/>
        <v>-1.4790516030356618E-2</v>
      </c>
      <c r="BL52" s="742">
        <f t="shared" si="69"/>
        <v>4.6916421171761875E-2</v>
      </c>
      <c r="BM52" s="739">
        <f t="shared" si="64"/>
        <v>8.3396791857268768E-2</v>
      </c>
      <c r="BN52" s="740">
        <f>'B5_NHA data 2015'!B51</f>
        <v>277313.57227644423</v>
      </c>
      <c r="BO52" s="743">
        <f>'B5_NHA data 2015'!C51</f>
        <v>7582</v>
      </c>
      <c r="BP52" s="740">
        <f>'B5_NHA data 2015'!D51</f>
        <v>274585.16547847545</v>
      </c>
      <c r="BQ52" s="743">
        <f>'B5_NHA data 2015'!E51</f>
        <v>7294</v>
      </c>
      <c r="BR52" s="740">
        <f>'B5_NHA data 2015'!F51</f>
        <v>352340.30902777775</v>
      </c>
      <c r="BS52" s="743">
        <f>'B5_NHA data 2015'!G51</f>
        <v>288</v>
      </c>
      <c r="BT52" s="741">
        <f t="shared" si="70"/>
        <v>4.3817825083636248E-2</v>
      </c>
      <c r="BU52" s="742">
        <f t="shared" si="71"/>
        <v>6.1166146580173768E-2</v>
      </c>
      <c r="BV52" s="739">
        <f t="shared" si="72"/>
        <v>-2.9571427285884837E-2</v>
      </c>
      <c r="BW52" s="741">
        <f t="shared" si="73"/>
        <v>6.3821781918656492E-2</v>
      </c>
      <c r="BX52" s="742">
        <f t="shared" si="74"/>
        <v>7.9340084103286385E-2</v>
      </c>
      <c r="BY52" s="739">
        <f t="shared" si="75"/>
        <v>0.18384511739552706</v>
      </c>
      <c r="BZ52" s="740">
        <f>'B5_NHA data 2016'!B52</f>
        <v>290610.39506024099</v>
      </c>
      <c r="CA52" s="743">
        <f>'B5_NHA data 2016'!C52</f>
        <v>8300</v>
      </c>
      <c r="CB52" s="740">
        <f>'B5_NHA data 2016'!D52</f>
        <v>285332.33926076465</v>
      </c>
      <c r="CC52" s="743">
        <f>'B5_NHA data 2016'!E52</f>
        <v>7873</v>
      </c>
      <c r="CD52" s="740">
        <f>'B5_NHA data 2016'!F52</f>
        <v>397828.1662763466</v>
      </c>
      <c r="CE52" s="743">
        <f>'B5_NHA data 2016'!G52</f>
        <v>427</v>
      </c>
      <c r="CF52" s="741">
        <f t="shared" si="29"/>
        <v>4.7948690987766072E-2</v>
      </c>
      <c r="CG52" s="742">
        <f t="shared" si="30"/>
        <v>3.9139673709473084E-2</v>
      </c>
      <c r="CH52" s="739">
        <f t="shared" si="31"/>
        <v>0.12910205299553928</v>
      </c>
      <c r="CI52" s="741">
        <f t="shared" si="76"/>
        <v>0.14548929491082555</v>
      </c>
      <c r="CJ52" s="742">
        <f t="shared" si="77"/>
        <v>0.16188358132136188</v>
      </c>
      <c r="CK52" s="739">
        <f t="shared" si="54"/>
        <v>0.32260104177459287</v>
      </c>
      <c r="CL52" s="740">
        <f>'B5_NHA data 2017'!B52</f>
        <v>310052.84089255397</v>
      </c>
      <c r="CM52" s="743">
        <f>'B5_NHA data 2017'!C52</f>
        <v>8246</v>
      </c>
      <c r="CN52" s="740">
        <f>'B5_NHA data 2017'!D52</f>
        <v>301779.8850691361</v>
      </c>
      <c r="CO52" s="743">
        <f>'B5_NHA data 2017'!E52</f>
        <v>7883</v>
      </c>
      <c r="CP52" s="740">
        <f>'B5_NHA data 2017'!F52</f>
        <v>416414.21627408994</v>
      </c>
      <c r="CQ52" s="743">
        <f>'B5_NHA data 2017'!G52</f>
        <v>467</v>
      </c>
      <c r="CR52" s="741">
        <f t="shared" si="32"/>
        <v>6.6902100416204077E-2</v>
      </c>
      <c r="CS52" s="742">
        <f t="shared" si="33"/>
        <v>5.7643468844027768E-2</v>
      </c>
      <c r="CT52" s="739">
        <f t="shared" si="34"/>
        <v>4.6718788595860143E-2</v>
      </c>
      <c r="CU52" s="741">
        <f t="shared" si="78"/>
        <v>0.2156862308766159</v>
      </c>
      <c r="CV52" s="742">
        <f t="shared" si="79"/>
        <v>0.22683324365063681</v>
      </c>
      <c r="CW52" s="739">
        <f t="shared" si="65"/>
        <v>0.33433544037121499</v>
      </c>
      <c r="CX52" s="740">
        <f>'B5_NHA data 2018'!B52</f>
        <v>322818.15855428041</v>
      </c>
      <c r="CY52" s="743">
        <f>'B5_NHA data 2018'!C52</f>
        <v>7581</v>
      </c>
      <c r="CZ52" s="740">
        <f>'B5_NHA data 2018'!D52</f>
        <v>317626.57386519946</v>
      </c>
      <c r="DA52" s="743">
        <f>'B5_NHA data 2018'!E52</f>
        <v>7270</v>
      </c>
      <c r="DB52" s="740">
        <f>'B5_NHA data 2018'!F52</f>
        <v>434838.05787781352</v>
      </c>
      <c r="DC52" s="743">
        <f>'B5_NHA data 2018'!G52</f>
        <v>311</v>
      </c>
      <c r="DD52" s="741">
        <f t="shared" si="35"/>
        <v>4.1171426215540291E-2</v>
      </c>
      <c r="DE52" s="742">
        <f t="shared" si="36"/>
        <v>5.251075230687749E-2</v>
      </c>
      <c r="DF52" s="739">
        <f t="shared" si="82"/>
        <v>4.4244026461375048E-2</v>
      </c>
      <c r="DG52" s="741">
        <f t="shared" si="80"/>
        <v>0.19712671699348688</v>
      </c>
      <c r="DH52" s="742">
        <f t="shared" si="81"/>
        <v>0.28509477512738624</v>
      </c>
      <c r="DI52" s="739">
        <f t="shared" si="66"/>
        <v>0.29752680006237558</v>
      </c>
      <c r="DJ52" s="740">
        <f>'B5_NHA data 2019'!B52</f>
        <v>340671.04350591527</v>
      </c>
      <c r="DK52" s="743">
        <f>'B5_NHA data 2019'!C52</f>
        <v>7861</v>
      </c>
      <c r="DL52" s="740">
        <f>'B5_NHA data 2019'!D52</f>
        <v>344835.47236503859</v>
      </c>
      <c r="DM52" s="743">
        <f>'B5_NHA data 2019'!E52</f>
        <v>7780</v>
      </c>
      <c r="DN52" s="740">
        <f>'B5_NHA data 2019'!F52</f>
        <v>497236.7901234568</v>
      </c>
      <c r="DO52" s="743">
        <f>'B5_NHA data 2019'!G52</f>
        <v>81</v>
      </c>
      <c r="DP52" s="741">
        <f t="shared" si="37"/>
        <v>5.5303224055263223E-2</v>
      </c>
      <c r="DQ52" s="742">
        <f t="shared" si="38"/>
        <v>8.5663167816010771E-2</v>
      </c>
      <c r="DR52" s="739">
        <f t="shared" si="67"/>
        <v>0.14349878331757449</v>
      </c>
      <c r="DS52" s="741">
        <f t="shared" si="39"/>
        <v>0.28229752616230963</v>
      </c>
      <c r="DT52" s="742">
        <f t="shared" si="40"/>
        <v>0.33265658680474797</v>
      </c>
      <c r="DU52" s="739">
        <f t="shared" si="52"/>
        <v>0.36950776330962565</v>
      </c>
      <c r="DV52" s="740">
        <f>'B5_NHA data 2020'!C52</f>
        <v>388032.22644244711</v>
      </c>
      <c r="DW52" s="743">
        <f>'B5_NHA data 2020'!B52</f>
        <v>6898</v>
      </c>
      <c r="DX52" s="740">
        <f>'B5_NHA data 2020'!E52</f>
        <v>385587.33104988834</v>
      </c>
      <c r="DY52" s="743">
        <f>'B5_NHA data 2020'!D52</f>
        <v>6715</v>
      </c>
      <c r="DZ52" s="740">
        <f>'B5_NHA data 2020'!G52</f>
        <v>461255.18032786885</v>
      </c>
      <c r="EA52" s="743">
        <f>'B5_NHA data 2020'!F52</f>
        <v>183</v>
      </c>
      <c r="EB52" s="741">
        <f t="shared" si="41"/>
        <v>0.13902321268379089</v>
      </c>
      <c r="EC52" s="742">
        <f t="shared" si="42"/>
        <v>0.11817768747906054</v>
      </c>
      <c r="ED52" s="739">
        <f t="shared" si="53"/>
        <v>-7.2363128614546468E-2</v>
      </c>
      <c r="EE52" s="741">
        <f t="shared" si="43"/>
        <v>0.39925436485896659</v>
      </c>
      <c r="EF52" s="742">
        <f t="shared" si="44"/>
        <v>0.40425405129948389</v>
      </c>
      <c r="EG52" s="739">
        <f t="shared" si="45"/>
        <v>0.309118396361242</v>
      </c>
      <c r="EH52" s="740">
        <f>'B5_NHA data 2021'!C52</f>
        <v>441485.18258870853</v>
      </c>
      <c r="EI52" s="743">
        <f>'B5_NHA data 2021'!B52</f>
        <v>6961</v>
      </c>
      <c r="EJ52" s="740">
        <f>'B5_NHA data 2021'!E52</f>
        <v>436908.10268984991</v>
      </c>
      <c r="EK52" s="743">
        <f>'B5_NHA data 2021'!D52</f>
        <v>6729</v>
      </c>
      <c r="EL52" s="740">
        <f>'B5_NHA data 2021'!G52</f>
        <v>552778.95319148933</v>
      </c>
      <c r="EM52" s="743">
        <f>'B5_NHA data 2021'!F52</f>
        <v>235</v>
      </c>
      <c r="EN52" s="740">
        <f>'B5_NHA data 2022'!C52</f>
        <v>498035.73254319577</v>
      </c>
      <c r="EO52" s="743">
        <f>'B5_NHA data 2022'!B52</f>
        <v>7003</v>
      </c>
      <c r="EP52" s="740">
        <f>'B5_NHA data 2022'!E52</f>
        <v>494991.79246113228</v>
      </c>
      <c r="EQ52" s="743">
        <f>'B5_NHA data 2022'!D52</f>
        <v>6818</v>
      </c>
      <c r="ER52" s="740">
        <f>'B5_NHA data 2022'!G52</f>
        <v>529369.90702087281</v>
      </c>
      <c r="ES52" s="743">
        <f>'B5_NHA data 2022'!F52</f>
        <v>527</v>
      </c>
      <c r="ET52" s="744">
        <f>(ET51*EU51+ET41*EU41+ET23*EU23)/EU52</f>
        <v>520067.31383533089</v>
      </c>
      <c r="EU52" s="745">
        <f>SUM(EU23,EU41,EU51)</f>
        <v>7676</v>
      </c>
      <c r="EV52" s="744">
        <f>(EV51*EW51+EV41*EW41+EV23*EW23)/EW52</f>
        <v>505958.6851921865</v>
      </c>
      <c r="EW52" s="745">
        <f>SUM(EW23,EW41,EW51)</f>
        <v>7935</v>
      </c>
      <c r="EX52" s="744">
        <f>(EX51*EY51+EX41*EY41+EX23*EY23)/EY52</f>
        <v>654509.83095723018</v>
      </c>
      <c r="EY52" s="745">
        <f>SUM(EY23,EY41,EY51)</f>
        <v>491</v>
      </c>
      <c r="EZ52" s="744">
        <f>(EZ51*FA51+EZ41*FA41+EZ23*FA23)/FA52</f>
        <v>573668.32322153391</v>
      </c>
      <c r="FA52" s="745">
        <f>SUM(FA23,FA41,FA51)</f>
        <v>4681</v>
      </c>
      <c r="FB52" s="744">
        <f>(FB51*FC51+FB41*FC41+FB23*FC23)/FC52</f>
        <v>569254.83474473748</v>
      </c>
      <c r="FC52" s="745">
        <f>SUM(FC23,FC41,FC51)</f>
        <v>4133</v>
      </c>
      <c r="FD52" s="744">
        <f>(FD51*FE51+FD41*FE41+FD23*FE23)/FE52</f>
        <v>618112.17335766426</v>
      </c>
      <c r="FE52" s="745">
        <f>SUM(FE23,FE41,FE51)</f>
        <v>548</v>
      </c>
      <c r="FF52" s="744">
        <f>(FF51*FG51+FF41*FG41+FF23*FG23)/FG52</f>
        <v>610693.83780487801</v>
      </c>
      <c r="FG52" s="745">
        <f>SUM(FG23,FG41,FG51)</f>
        <v>4920</v>
      </c>
      <c r="FH52" s="744">
        <f>(FH51*FI51+FH41*FI41+FH23*FI23)/FI52</f>
        <v>593301.66402535653</v>
      </c>
      <c r="FI52" s="745">
        <f>SUM(FI23,FI41,FI51)</f>
        <v>4417</v>
      </c>
      <c r="FJ52" s="744">
        <f>(FJ51*FK51+FJ41*FK41+FJ23*FK23)/FK52</f>
        <v>822278.8227091633</v>
      </c>
      <c r="FK52" s="745">
        <f>SUM(FK23,FK41,FK51)</f>
        <v>502</v>
      </c>
      <c r="FL52" s="793">
        <f t="shared" si="46"/>
        <v>6.4541675188584419E-2</v>
      </c>
      <c r="FM52" s="791">
        <f t="shared" si="47"/>
        <v>4.2242643914305981E-2</v>
      </c>
      <c r="FN52" s="794">
        <f t="shared" si="48"/>
        <v>0.33030679244260752</v>
      </c>
      <c r="FO52" s="814">
        <f t="shared" si="61"/>
        <v>0.68393626096834081</v>
      </c>
      <c r="FP52" s="815">
        <f t="shared" si="62"/>
        <v>0.65080126716816222</v>
      </c>
      <c r="FQ52" s="816">
        <f t="shared" si="63"/>
        <v>0.24309420709637319</v>
      </c>
    </row>
    <row r="53" spans="1:173" s="750" customFormat="1">
      <c r="A53" s="746" t="s">
        <v>122</v>
      </c>
      <c r="B53" s="747">
        <f>'B5_NHA data 2008'!B52</f>
        <v>244900</v>
      </c>
      <c r="C53" s="748">
        <f>'B5_NHA data 2008'!C52</f>
        <v>2931</v>
      </c>
      <c r="D53" s="747">
        <f>'B5_NHA data 2008'!D52</f>
        <v>234900</v>
      </c>
      <c r="E53" s="748">
        <f>'B5_NHA data 2008'!E52</f>
        <v>2556</v>
      </c>
      <c r="F53" s="747">
        <f>'B5_NHA data 2008'!F52</f>
        <v>325000</v>
      </c>
      <c r="G53" s="748">
        <f>'B5_NHA data 2008'!G52</f>
        <v>375</v>
      </c>
      <c r="H53" s="749" t="s">
        <v>117</v>
      </c>
      <c r="I53" s="749" t="s">
        <v>117</v>
      </c>
      <c r="J53" s="749" t="s">
        <v>117</v>
      </c>
      <c r="L53" s="747">
        <f>'B5_NHA data 2009'!B52</f>
        <v>218000</v>
      </c>
      <c r="M53" s="748">
        <f>'B5_NHA data 2009'!C52</f>
        <v>3623</v>
      </c>
      <c r="N53" s="747">
        <f>'B5_NHA data 2009'!D52</f>
        <v>212533</v>
      </c>
      <c r="O53" s="748">
        <f>'B5_NHA data 2009'!E52</f>
        <v>3308</v>
      </c>
      <c r="P53" s="747">
        <f>'B5_NHA data 2009'!F52</f>
        <v>292000</v>
      </c>
      <c r="Q53" s="748">
        <f>'B5_NHA data 2009'!G52</f>
        <v>315</v>
      </c>
      <c r="R53" s="751">
        <f t="shared" si="16"/>
        <v>-0.10984075132707227</v>
      </c>
      <c r="S53" s="751">
        <f t="shared" si="17"/>
        <v>-9.5219242230736481E-2</v>
      </c>
      <c r="T53" s="751">
        <f t="shared" si="18"/>
        <v>-0.10153846153846154</v>
      </c>
      <c r="V53" s="747">
        <f>'B5_NHA data 2010'!B52</f>
        <v>224900</v>
      </c>
      <c r="W53" s="748">
        <f>'B5_NHA data 2010'!C52</f>
        <v>3160</v>
      </c>
      <c r="X53" s="747">
        <f>'B5_NHA data 2010'!D52</f>
        <v>217500</v>
      </c>
      <c r="Y53" s="748">
        <f>'B5_NHA data 2010'!E52</f>
        <v>2855</v>
      </c>
      <c r="Z53" s="747">
        <f>'B5_NHA data 2010'!F52</f>
        <v>285000</v>
      </c>
      <c r="AA53" s="748">
        <f>'B5_NHA data 2010'!G52</f>
        <v>305</v>
      </c>
      <c r="AB53" s="751">
        <f t="shared" si="19"/>
        <v>3.1651376146788993E-2</v>
      </c>
      <c r="AC53" s="751">
        <f t="shared" si="20"/>
        <v>2.3370488347691887E-2</v>
      </c>
      <c r="AD53" s="751">
        <f t="shared" si="21"/>
        <v>-2.3972602739726026E-2</v>
      </c>
      <c r="AF53" s="747">
        <f>'B5_NHA data 2011'!B52</f>
        <v>210533</v>
      </c>
      <c r="AG53" s="748">
        <f>'B5_NHA data 2011'!C52</f>
        <v>3056</v>
      </c>
      <c r="AH53" s="747">
        <f>'B5_NHA data 2011'!D52</f>
        <v>206000</v>
      </c>
      <c r="AI53" s="748">
        <f>'B5_NHA data 2011'!E52</f>
        <v>2831</v>
      </c>
      <c r="AJ53" s="747">
        <f>'B5_NHA data 2011'!F52</f>
        <v>300000</v>
      </c>
      <c r="AK53" s="748">
        <f>'B5_NHA data 2011'!G52</f>
        <v>225</v>
      </c>
      <c r="AL53" s="751">
        <f>(AF53-V53)/V53</f>
        <v>-6.3881725211204984E-2</v>
      </c>
      <c r="AM53" s="751">
        <f>(AH53-X53)/X53</f>
        <v>-5.2873563218390804E-2</v>
      </c>
      <c r="AN53" s="751">
        <f>(AJ53-Z53)/Z53</f>
        <v>5.2631578947368418E-2</v>
      </c>
      <c r="AP53" s="752">
        <f>'B5_NHA data 2012'!B52</f>
        <v>209900</v>
      </c>
      <c r="AQ53" s="748">
        <f>'B5_NHA data 2012'!C52</f>
        <v>3633</v>
      </c>
      <c r="AR53" s="752">
        <f>'B5_NHA data 2012'!D52</f>
        <v>203000</v>
      </c>
      <c r="AS53" s="748">
        <f>'B5_NHA data 2012'!E52</f>
        <v>3374</v>
      </c>
      <c r="AT53" s="752">
        <f>'B5_NHA data 2012'!F52</f>
        <v>281594</v>
      </c>
      <c r="AU53" s="748">
        <f>'B5_NHA data 2012'!G52</f>
        <v>259</v>
      </c>
      <c r="AV53" s="752">
        <f>'B5_NHA data 2013'!B52</f>
        <v>225000</v>
      </c>
      <c r="AW53" s="748">
        <f>'B5_NHA data 2013'!C52</f>
        <v>3997</v>
      </c>
      <c r="AX53" s="752">
        <f>'B5_NHA data 2013'!D52</f>
        <v>220000</v>
      </c>
      <c r="AY53" s="748">
        <f>'B5_NHA data 2013'!E52</f>
        <v>367300</v>
      </c>
      <c r="AZ53" s="752">
        <f>'B5_NHA data 2013'!F52</f>
        <v>307918</v>
      </c>
      <c r="BA53" s="748">
        <f>'B5_NHA data 2013'!G52</f>
        <v>324</v>
      </c>
      <c r="BB53" s="753">
        <f t="shared" si="25"/>
        <v>7.193901858027632E-2</v>
      </c>
      <c r="BC53" s="754">
        <f t="shared" si="26"/>
        <v>8.3743842364532015E-2</v>
      </c>
      <c r="BD53" s="751">
        <f t="shared" si="27"/>
        <v>9.348210544258756E-2</v>
      </c>
      <c r="BE53" s="752">
        <f>'B5_NHA data 2014'!B52</f>
        <v>216766</v>
      </c>
      <c r="BF53" s="755">
        <f>'B5_NHA data 2014'!C52</f>
        <v>3368</v>
      </c>
      <c r="BG53" s="752">
        <f>'B5_NHA data 2014'!D52</f>
        <v>211000</v>
      </c>
      <c r="BH53" s="755">
        <f>'B5_NHA data 2014'!E52</f>
        <v>3171</v>
      </c>
      <c r="BI53" s="752">
        <f>'B5_NHA data 2014'!F52</f>
        <v>311333</v>
      </c>
      <c r="BJ53" s="755">
        <f>'B5_NHA data 2014'!G52</f>
        <v>197</v>
      </c>
      <c r="BK53" s="753">
        <f t="shared" si="68"/>
        <v>-3.6595555555555555E-2</v>
      </c>
      <c r="BL53" s="754">
        <f t="shared" si="69"/>
        <v>-4.0909090909090909E-2</v>
      </c>
      <c r="BM53" s="751">
        <f t="shared" si="64"/>
        <v>1.1090615033872655E-2</v>
      </c>
      <c r="BN53" s="752">
        <f>'B5_NHA data 2015'!B52</f>
        <v>225000</v>
      </c>
      <c r="BO53" s="755">
        <f>'B5_NHA data 2015'!C52</f>
        <v>5828</v>
      </c>
      <c r="BP53" s="752">
        <f>'B5_NHA data 2015'!D52</f>
        <v>224000</v>
      </c>
      <c r="BQ53" s="755">
        <f>'B5_NHA data 2015'!E52</f>
        <v>5693</v>
      </c>
      <c r="BR53" s="752">
        <f>'B5_NHA data 2015'!F52</f>
        <v>353866</v>
      </c>
      <c r="BS53" s="755">
        <f>'B5_NHA data 2015'!G52</f>
        <v>135</v>
      </c>
      <c r="BT53" s="753">
        <f t="shared" si="70"/>
        <v>3.7985661958056152E-2</v>
      </c>
      <c r="BU53" s="754">
        <f t="shared" si="71"/>
        <v>6.1611374407582936E-2</v>
      </c>
      <c r="BV53" s="751">
        <f t="shared" si="72"/>
        <v>0.13661577796121838</v>
      </c>
      <c r="BW53" s="753">
        <f t="shared" si="73"/>
        <v>4.4464206313917296E-4</v>
      </c>
      <c r="BX53" s="754">
        <f t="shared" si="74"/>
        <v>2.9885057471264367E-2</v>
      </c>
      <c r="BY53" s="751">
        <f t="shared" si="75"/>
        <v>0.24163508771929826</v>
      </c>
      <c r="BZ53" s="752">
        <f>'B5_NHA data 2016'!B53</f>
        <v>235000</v>
      </c>
      <c r="CA53" s="755">
        <f>'B5_NHA data 2016'!C53</f>
        <v>6725</v>
      </c>
      <c r="CB53" s="752">
        <f>'B5_NHA data 2016'!D53</f>
        <v>232533</v>
      </c>
      <c r="CC53" s="755">
        <f>'B5_NHA data 2016'!E53</f>
        <v>6532</v>
      </c>
      <c r="CD53" s="752">
        <f>'B5_NHA data 2016'!F53</f>
        <v>355933</v>
      </c>
      <c r="CE53" s="755">
        <f>'B5_NHA data 2016'!G53</f>
        <v>193</v>
      </c>
      <c r="CF53" s="753">
        <f t="shared" si="29"/>
        <v>4.4444444444444446E-2</v>
      </c>
      <c r="CG53" s="754">
        <f t="shared" si="30"/>
        <v>3.8093750000000003E-2</v>
      </c>
      <c r="CH53" s="751">
        <f t="shared" si="31"/>
        <v>5.8411941243295485E-3</v>
      </c>
      <c r="CI53" s="753">
        <f t="shared" si="76"/>
        <v>0.11621456018771403</v>
      </c>
      <c r="CJ53" s="754">
        <f t="shared" si="77"/>
        <v>0.12880097087378642</v>
      </c>
      <c r="CK53" s="751">
        <f t="shared" si="54"/>
        <v>0.18644333333333332</v>
      </c>
      <c r="CL53" s="752">
        <f>'B5_NHA data 2017'!B53</f>
        <v>250000</v>
      </c>
      <c r="CM53" s="755">
        <f>'B5_NHA data 2017'!C53</f>
        <v>6890</v>
      </c>
      <c r="CN53" s="752">
        <f>'B5_NHA data 2017'!D53</f>
        <v>247000</v>
      </c>
      <c r="CO53" s="755">
        <f>'B5_NHA data 2017'!E53</f>
        <v>6651</v>
      </c>
      <c r="CP53" s="752">
        <f>'B5_NHA data 2017'!F53</f>
        <v>359933</v>
      </c>
      <c r="CQ53" s="755">
        <f>'B5_NHA data 2017'!G53</f>
        <v>239</v>
      </c>
      <c r="CR53" s="753">
        <f t="shared" si="32"/>
        <v>6.3829787234042548E-2</v>
      </c>
      <c r="CS53" s="754">
        <f t="shared" si="33"/>
        <v>6.2214825422628184E-2</v>
      </c>
      <c r="CT53" s="751">
        <f t="shared" si="34"/>
        <v>1.1238070086224093E-2</v>
      </c>
      <c r="CU53" s="753">
        <f t="shared" si="78"/>
        <v>0.19104335397808481</v>
      </c>
      <c r="CV53" s="754">
        <f t="shared" si="79"/>
        <v>0.21674876847290642</v>
      </c>
      <c r="CW53" s="751">
        <f t="shared" si="65"/>
        <v>0.27819839911361749</v>
      </c>
      <c r="CX53" s="752">
        <f>'B5_NHA data 2018'!B53</f>
        <v>265000</v>
      </c>
      <c r="CY53" s="755">
        <f>'B5_NHA data 2018'!C53</f>
        <v>6368</v>
      </c>
      <c r="CZ53" s="752">
        <f>'B5_NHA data 2018'!D53</f>
        <v>262000</v>
      </c>
      <c r="DA53" s="755">
        <f>'B5_NHA data 2018'!E53</f>
        <v>6197</v>
      </c>
      <c r="DB53" s="752">
        <f>'B5_NHA data 2018'!F53</f>
        <v>359933</v>
      </c>
      <c r="DC53" s="755">
        <f>'B5_NHA data 2018'!G53</f>
        <v>171</v>
      </c>
      <c r="DD53" s="753">
        <f t="shared" si="35"/>
        <v>0.06</v>
      </c>
      <c r="DE53" s="754">
        <f t="shared" si="36"/>
        <v>6.0728744939271252E-2</v>
      </c>
      <c r="DF53" s="751">
        <f t="shared" si="82"/>
        <v>0</v>
      </c>
      <c r="DG53" s="753">
        <f t="shared" si="80"/>
        <v>0.17777777777777778</v>
      </c>
      <c r="DH53" s="754">
        <f t="shared" si="81"/>
        <v>0.19090909090909092</v>
      </c>
      <c r="DI53" s="751">
        <f t="shared" si="66"/>
        <v>0.16892484362719945</v>
      </c>
      <c r="DJ53" s="752">
        <f>'B5_NHA data 2019'!B53</f>
        <v>282000</v>
      </c>
      <c r="DK53" s="755">
        <f>'B5_NHA data 2019'!C53</f>
        <v>6385</v>
      </c>
      <c r="DL53" s="752">
        <f>'B5_NHA data 2019'!D53</f>
        <v>280000</v>
      </c>
      <c r="DM53" s="755">
        <f>'B5_NHA data 2019'!E53</f>
        <v>6336</v>
      </c>
      <c r="DN53" s="752">
        <f>'B5_NHA data 2019'!F53</f>
        <v>420000</v>
      </c>
      <c r="DO53" s="755">
        <f>'B5_NHA data 2019'!G53</f>
        <v>49</v>
      </c>
      <c r="DP53" s="753">
        <f t="shared" si="37"/>
        <v>6.4150943396226415E-2</v>
      </c>
      <c r="DQ53" s="754">
        <f t="shared" si="38"/>
        <v>6.8702290076335881E-2</v>
      </c>
      <c r="DR53" s="751">
        <f t="shared" si="67"/>
        <v>0.16688383671405513</v>
      </c>
      <c r="DS53" s="753">
        <f t="shared" si="39"/>
        <v>0.30094202965409705</v>
      </c>
      <c r="DT53" s="754">
        <f t="shared" si="40"/>
        <v>0.32701421800947866</v>
      </c>
      <c r="DU53" s="751">
        <f t="shared" si="52"/>
        <v>0.34903784693559631</v>
      </c>
      <c r="DV53" s="752">
        <f>'B5_NHA data 2020'!C53</f>
        <v>317000</v>
      </c>
      <c r="DW53" s="755">
        <f>'B5_NHA data 2020'!B53</f>
        <v>5408</v>
      </c>
      <c r="DX53" s="752">
        <f>'B5_NHA data 2020'!E53</f>
        <v>315000</v>
      </c>
      <c r="DY53" s="755">
        <f>'B5_NHA data 2020'!D53</f>
        <v>5322</v>
      </c>
      <c r="DZ53" s="752">
        <f>'B5_NHA data 2020'!G53</f>
        <v>396500</v>
      </c>
      <c r="EA53" s="755">
        <f>'B5_NHA data 2020'!F53</f>
        <v>86</v>
      </c>
      <c r="EB53" s="753">
        <f t="shared" si="41"/>
        <v>0.12411347517730496</v>
      </c>
      <c r="EC53" s="754">
        <f t="shared" si="42"/>
        <v>0.125</v>
      </c>
      <c r="ED53" s="751">
        <f t="shared" si="53"/>
        <v>-5.5952380952380955E-2</v>
      </c>
      <c r="EE53" s="753">
        <f t="shared" si="43"/>
        <v>0.40888888888888891</v>
      </c>
      <c r="EF53" s="754">
        <f t="shared" si="44"/>
        <v>0.40625</v>
      </c>
      <c r="EG53" s="751">
        <f t="shared" si="45"/>
        <v>0.12048063391227187</v>
      </c>
      <c r="EH53" s="752">
        <f>'B5_NHA data 2021'!C53</f>
        <v>372266</v>
      </c>
      <c r="EI53" s="755">
        <f>'B5_NHA data 2021'!B53</f>
        <v>4800</v>
      </c>
      <c r="EJ53" s="752">
        <f>'B5_NHA data 2021'!E53</f>
        <v>370000</v>
      </c>
      <c r="EK53" s="755">
        <f>'B5_NHA data 2021'!D53</f>
        <v>4704</v>
      </c>
      <c r="EL53" s="752">
        <f>'B5_NHA data 2021'!G53</f>
        <v>462500</v>
      </c>
      <c r="EM53" s="755">
        <f>'B5_NHA data 2021'!F53</f>
        <v>96</v>
      </c>
      <c r="EN53" s="752">
        <f>'B5_NHA data 2022'!C53</f>
        <v>415000</v>
      </c>
      <c r="EO53" s="755">
        <f>'B5_NHA data 2022'!B53</f>
        <v>5382</v>
      </c>
      <c r="EP53" s="752">
        <f>'B5_NHA data 2022'!E53</f>
        <v>410000</v>
      </c>
      <c r="EQ53" s="755">
        <f>'B5_NHA data 2022'!D53</f>
        <v>5320</v>
      </c>
      <c r="ER53" s="752">
        <f>'B5_NHA data 2022'!G53</f>
        <v>612000</v>
      </c>
      <c r="ES53" s="755">
        <f>'B5_NHA data 2022'!F53</f>
        <v>62</v>
      </c>
      <c r="ET53" s="752">
        <v>430000</v>
      </c>
      <c r="EU53" s="755">
        <v>6102</v>
      </c>
      <c r="EV53" s="752">
        <v>425000</v>
      </c>
      <c r="EW53" s="755">
        <v>5879</v>
      </c>
      <c r="EX53" s="752">
        <v>649000</v>
      </c>
      <c r="EY53" s="755">
        <v>223</v>
      </c>
      <c r="EZ53" s="752">
        <v>475000</v>
      </c>
      <c r="FA53" s="755">
        <v>3885</v>
      </c>
      <c r="FB53" s="752">
        <v>475000</v>
      </c>
      <c r="FC53" s="755">
        <v>3456</v>
      </c>
      <c r="FD53" s="752">
        <v>479933</v>
      </c>
      <c r="FE53" s="755">
        <v>429</v>
      </c>
      <c r="FF53" s="752">
        <v>500000</v>
      </c>
      <c r="FG53" s="755">
        <v>3890</v>
      </c>
      <c r="FH53" s="752">
        <v>495000</v>
      </c>
      <c r="FI53" s="755">
        <v>3645</v>
      </c>
      <c r="FJ53" s="752">
        <v>639900</v>
      </c>
      <c r="FK53" s="755">
        <v>245</v>
      </c>
      <c r="FL53" s="756">
        <f t="shared" si="46"/>
        <v>5.2631578947368418E-2</v>
      </c>
      <c r="FM53" s="757">
        <f t="shared" si="47"/>
        <v>4.2105263157894736E-2</v>
      </c>
      <c r="FN53" s="749">
        <f t="shared" si="48"/>
        <v>0.33331110800882624</v>
      </c>
      <c r="FO53" s="817">
        <f t="shared" si="61"/>
        <v>0.68439716312056742</v>
      </c>
      <c r="FP53" s="818">
        <f t="shared" si="62"/>
        <v>0.6964285714285714</v>
      </c>
      <c r="FQ53" s="819">
        <f t="shared" si="63"/>
        <v>0.14269761904761905</v>
      </c>
    </row>
    <row r="54" spans="1:173" s="750" customFormat="1">
      <c r="A54" s="746" t="s">
        <v>123</v>
      </c>
      <c r="B54" s="747">
        <f>'B5_NHA data 2008'!B53</f>
        <v>286500</v>
      </c>
      <c r="C54" s="748">
        <f>'B5_NHA data 2008'!C53</f>
        <v>2172</v>
      </c>
      <c r="D54" s="747">
        <f>'B5_NHA data 2008'!D53</f>
        <v>276000</v>
      </c>
      <c r="E54" s="748">
        <f>'B5_NHA data 2008'!E53</f>
        <v>1789</v>
      </c>
      <c r="F54" s="747">
        <f>'B5_NHA data 2008'!F53</f>
        <v>347000</v>
      </c>
      <c r="G54" s="748">
        <f>'B5_NHA data 2008'!G53</f>
        <v>383</v>
      </c>
      <c r="H54" s="749">
        <f>(B54-'B5_NHA data 2007'!B52)/'B5_NHA data 2007'!B52</f>
        <v>-4.4999999999999998E-2</v>
      </c>
      <c r="I54" s="749">
        <f>(D54-'B5_NHA data 2007'!D52)/'B5_NHA data 2007'!D52</f>
        <v>-4.8275862068965517E-2</v>
      </c>
      <c r="J54" s="749">
        <f>(F54-'B5_NHA data 2007'!F52)/'B5_NHA data 2007'!F52</f>
        <v>2.6627218934911243E-2</v>
      </c>
      <c r="L54" s="747">
        <f>'B5_NHA data 2009'!B53</f>
        <v>248000</v>
      </c>
      <c r="M54" s="748">
        <f>'B5_NHA data 2009'!C53</f>
        <v>2681</v>
      </c>
      <c r="N54" s="747">
        <f>'B5_NHA data 2009'!D53</f>
        <v>240000</v>
      </c>
      <c r="O54" s="748">
        <f>'B5_NHA data 2009'!E53</f>
        <v>2331</v>
      </c>
      <c r="P54" s="747">
        <f>'B5_NHA data 2009'!F53</f>
        <v>285000</v>
      </c>
      <c r="Q54" s="748">
        <f>'B5_NHA data 2009'!G53</f>
        <v>350</v>
      </c>
      <c r="R54" s="751">
        <f t="shared" si="16"/>
        <v>-0.13438045375218149</v>
      </c>
      <c r="S54" s="751">
        <f t="shared" si="17"/>
        <v>-0.13043478260869565</v>
      </c>
      <c r="T54" s="751">
        <f t="shared" si="18"/>
        <v>-0.17867435158501441</v>
      </c>
      <c r="V54" s="747">
        <f>'B5_NHA data 2010'!B53</f>
        <v>259000</v>
      </c>
      <c r="W54" s="748">
        <f>'B5_NHA data 2010'!C53</f>
        <v>2589</v>
      </c>
      <c r="X54" s="747">
        <f>'B5_NHA data 2010'!D53</f>
        <v>250000</v>
      </c>
      <c r="Y54" s="748">
        <f>'B5_NHA data 2010'!E53</f>
        <v>2260</v>
      </c>
      <c r="Z54" s="747">
        <f>'B5_NHA data 2010'!F53</f>
        <v>294561</v>
      </c>
      <c r="AA54" s="748">
        <f>'B5_NHA data 2010'!G53</f>
        <v>329</v>
      </c>
      <c r="AB54" s="751">
        <f t="shared" si="19"/>
        <v>4.4354838709677422E-2</v>
      </c>
      <c r="AC54" s="751">
        <f t="shared" si="20"/>
        <v>4.1666666666666664E-2</v>
      </c>
      <c r="AD54" s="751">
        <f t="shared" si="21"/>
        <v>3.3547368421052631E-2</v>
      </c>
      <c r="AF54" s="747">
        <f>'B5_NHA data 2011'!B53</f>
        <v>250000</v>
      </c>
      <c r="AG54" s="748">
        <f>'B5_NHA data 2011'!C53</f>
        <v>2636</v>
      </c>
      <c r="AH54" s="747">
        <f>'B5_NHA data 2011'!D53</f>
        <v>245000</v>
      </c>
      <c r="AI54" s="748">
        <f>'B5_NHA data 2011'!E53</f>
        <v>2304</v>
      </c>
      <c r="AJ54" s="747">
        <f>'B5_NHA data 2011'!F53</f>
        <v>284318</v>
      </c>
      <c r="AK54" s="748">
        <f>'B5_NHA data 2011'!G53</f>
        <v>332</v>
      </c>
      <c r="AL54" s="751">
        <f>(AF54-V54)/V54</f>
        <v>-3.4749034749034749E-2</v>
      </c>
      <c r="AM54" s="751">
        <f>(AH54-X54)/X54</f>
        <v>-0.02</v>
      </c>
      <c r="AN54" s="751">
        <f>(AJ54-Z54)/Z54</f>
        <v>-3.4773782001011673E-2</v>
      </c>
      <c r="AP54" s="752">
        <f>'B5_NHA data 2012'!B53</f>
        <v>255000</v>
      </c>
      <c r="AQ54" s="748">
        <f>'B5_NHA data 2012'!C53</f>
        <v>3118</v>
      </c>
      <c r="AR54" s="752">
        <f>'B5_NHA data 2012'!D53</f>
        <v>247900</v>
      </c>
      <c r="AS54" s="748">
        <f>'B5_NHA data 2012'!E53</f>
        <v>2700</v>
      </c>
      <c r="AT54" s="752">
        <f>'B5_NHA data 2012'!F53</f>
        <v>299933</v>
      </c>
      <c r="AU54" s="748">
        <f>'B5_NHA data 2012'!G53</f>
        <v>418</v>
      </c>
      <c r="AV54" s="752">
        <f>'B5_NHA data 2013'!B53</f>
        <v>269653</v>
      </c>
      <c r="AW54" s="748">
        <f>'B5_NHA data 2013'!C53</f>
        <v>3507</v>
      </c>
      <c r="AX54" s="752">
        <f>'B5_NHA data 2013'!D53</f>
        <v>230000</v>
      </c>
      <c r="AY54" s="748">
        <f>'B5_NHA data 2013'!E53</f>
        <v>3062</v>
      </c>
      <c r="AZ54" s="752">
        <f>'B5_NHA data 2013'!F53</f>
        <v>320000</v>
      </c>
      <c r="BA54" s="748">
        <f>'B5_NHA data 2013'!G53</f>
        <v>445</v>
      </c>
      <c r="BB54" s="753">
        <f t="shared" si="25"/>
        <v>5.7462745098039218E-2</v>
      </c>
      <c r="BC54" s="754">
        <f t="shared" si="26"/>
        <v>-7.2206534893102053E-2</v>
      </c>
      <c r="BD54" s="751">
        <f t="shared" si="27"/>
        <v>6.6904942103736501E-2</v>
      </c>
      <c r="BE54" s="752">
        <f>'B5_NHA data 2014'!B53</f>
        <v>268000</v>
      </c>
      <c r="BF54" s="755">
        <f>'B5_NHA data 2014'!C53</f>
        <v>2780</v>
      </c>
      <c r="BG54" s="752">
        <f>'B5_NHA data 2014'!D53</f>
        <v>255000</v>
      </c>
      <c r="BH54" s="755">
        <f>'B5_NHA data 2014'!E53</f>
        <v>2473</v>
      </c>
      <c r="BI54" s="752">
        <f>'B5_NHA data 2014'!F53</f>
        <v>358600</v>
      </c>
      <c r="BJ54" s="755">
        <f>'B5_NHA data 2014'!G53</f>
        <v>307</v>
      </c>
      <c r="BK54" s="753">
        <f t="shared" si="68"/>
        <v>-6.1301005366155761E-3</v>
      </c>
      <c r="BL54" s="754">
        <f t="shared" si="69"/>
        <v>0.10869565217391304</v>
      </c>
      <c r="BM54" s="751">
        <f t="shared" si="64"/>
        <v>0.120625</v>
      </c>
      <c r="BN54" s="752">
        <f>'B5_NHA data 2015'!B53</f>
        <v>275000</v>
      </c>
      <c r="BO54" s="755">
        <f>'B5_NHA data 2015'!C53</f>
        <v>5281</v>
      </c>
      <c r="BP54" s="752">
        <f>'B5_NHA data 2015'!D53</f>
        <v>272000</v>
      </c>
      <c r="BQ54" s="755">
        <f>'B5_NHA data 2015'!E53</f>
        <v>5050</v>
      </c>
      <c r="BR54" s="752">
        <f>'B5_NHA data 2015'!F53</f>
        <v>347800</v>
      </c>
      <c r="BS54" s="755">
        <f>'B5_NHA data 2015'!G53</f>
        <v>231</v>
      </c>
      <c r="BT54" s="753">
        <f t="shared" si="70"/>
        <v>2.6119402985074626E-2</v>
      </c>
      <c r="BU54" s="754">
        <f t="shared" si="71"/>
        <v>6.6666666666666666E-2</v>
      </c>
      <c r="BV54" s="751">
        <f t="shared" si="72"/>
        <v>-3.0117122141662019E-2</v>
      </c>
      <c r="BW54" s="753">
        <f t="shared" si="73"/>
        <v>6.1776061776061778E-2</v>
      </c>
      <c r="BX54" s="754">
        <f t="shared" si="74"/>
        <v>8.7999999999999995E-2</v>
      </c>
      <c r="BY54" s="751">
        <f t="shared" si="75"/>
        <v>0.18074015229443138</v>
      </c>
      <c r="BZ54" s="752">
        <f>'B5_NHA data 2016'!B54</f>
        <v>294000</v>
      </c>
      <c r="CA54" s="755">
        <f>'B5_NHA data 2016'!C54</f>
        <v>5761</v>
      </c>
      <c r="CB54" s="752">
        <f>'B5_NHA data 2016'!D54</f>
        <v>286000</v>
      </c>
      <c r="CC54" s="755">
        <f>'B5_NHA data 2016'!E54</f>
        <v>5419</v>
      </c>
      <c r="CD54" s="752">
        <f>'B5_NHA data 2016'!F54</f>
        <v>380000</v>
      </c>
      <c r="CE54" s="755">
        <f>'B5_NHA data 2016'!G54</f>
        <v>342</v>
      </c>
      <c r="CF54" s="753">
        <f t="shared" si="29"/>
        <v>6.9090909090909092E-2</v>
      </c>
      <c r="CG54" s="754">
        <f t="shared" si="30"/>
        <v>5.1470588235294115E-2</v>
      </c>
      <c r="CH54" s="751">
        <f t="shared" si="31"/>
        <v>9.2581943645773435E-2</v>
      </c>
      <c r="CI54" s="753">
        <f t="shared" si="76"/>
        <v>0.17599999999999999</v>
      </c>
      <c r="CJ54" s="754">
        <f t="shared" si="77"/>
        <v>0.16734693877551021</v>
      </c>
      <c r="CK54" s="751">
        <f t="shared" si="54"/>
        <v>0.33653163007618231</v>
      </c>
      <c r="CL54" s="752">
        <f>'B5_NHA data 2017'!B54</f>
        <v>314000</v>
      </c>
      <c r="CM54" s="755">
        <f>'B5_NHA data 2017'!C54</f>
        <v>5670</v>
      </c>
      <c r="CN54" s="752">
        <f>'B5_NHA data 2017'!D54</f>
        <v>306533</v>
      </c>
      <c r="CO54" s="755">
        <f>'B5_NHA data 2017'!E54</f>
        <v>5357</v>
      </c>
      <c r="CP54" s="752">
        <f>'B5_NHA data 2017'!F54</f>
        <v>405000</v>
      </c>
      <c r="CQ54" s="755">
        <f>'B5_NHA data 2017'!G54</f>
        <v>313</v>
      </c>
      <c r="CR54" s="753">
        <f t="shared" si="32"/>
        <v>6.8027210884353748E-2</v>
      </c>
      <c r="CS54" s="754">
        <f t="shared" si="33"/>
        <v>7.1793706293706294E-2</v>
      </c>
      <c r="CT54" s="751">
        <f t="shared" si="34"/>
        <v>6.5789473684210523E-2</v>
      </c>
      <c r="CU54" s="753">
        <f t="shared" si="78"/>
        <v>0.23137254901960785</v>
      </c>
      <c r="CV54" s="754">
        <f t="shared" si="79"/>
        <v>0.23651875756353369</v>
      </c>
      <c r="CW54" s="751">
        <f t="shared" si="65"/>
        <v>0.35030156735004153</v>
      </c>
      <c r="CX54" s="752">
        <f>'B5_NHA data 2018'!B54</f>
        <v>330000</v>
      </c>
      <c r="CY54" s="755">
        <f>'B5_NHA data 2018'!C54</f>
        <v>5005</v>
      </c>
      <c r="CZ54" s="752">
        <f>'B5_NHA data 2018'!D54</f>
        <v>325000</v>
      </c>
      <c r="DA54" s="755">
        <f>'B5_NHA data 2018'!E54</f>
        <v>4767</v>
      </c>
      <c r="DB54" s="752">
        <f>'B5_NHA data 2018'!F54</f>
        <v>427000</v>
      </c>
      <c r="DC54" s="755">
        <f>'B5_NHA data 2018'!G54</f>
        <v>238</v>
      </c>
      <c r="DD54" s="753">
        <f t="shared" si="35"/>
        <v>5.0955414012738856E-2</v>
      </c>
      <c r="DE54" s="754">
        <f t="shared" si="36"/>
        <v>6.024473710823957E-2</v>
      </c>
      <c r="DF54" s="751">
        <f t="shared" si="82"/>
        <v>5.4320987654320987E-2</v>
      </c>
      <c r="DG54" s="753">
        <f t="shared" si="80"/>
        <v>0.22379502545864499</v>
      </c>
      <c r="DH54" s="754">
        <f t="shared" si="81"/>
        <v>0.41304347826086957</v>
      </c>
      <c r="DI54" s="751">
        <f t="shared" si="66"/>
        <v>0.33437499999999998</v>
      </c>
      <c r="DJ54" s="752">
        <f>'B5_NHA data 2019'!B54</f>
        <v>349000</v>
      </c>
      <c r="DK54" s="755">
        <f>'B5_NHA data 2019'!C54</f>
        <v>5294</v>
      </c>
      <c r="DL54" s="752">
        <f>'B5_NHA data 2019'!D54</f>
        <v>347000</v>
      </c>
      <c r="DM54" s="755">
        <f>'B5_NHA data 2019'!E54</f>
        <v>5230</v>
      </c>
      <c r="DN54" s="752">
        <f>'B5_NHA data 2019'!F54</f>
        <v>481100</v>
      </c>
      <c r="DO54" s="755">
        <f>'B5_NHA data 2019'!G54</f>
        <v>64</v>
      </c>
      <c r="DP54" s="753">
        <f t="shared" si="37"/>
        <v>5.7575757575757579E-2</v>
      </c>
      <c r="DQ54" s="754">
        <f t="shared" si="38"/>
        <v>6.7692307692307691E-2</v>
      </c>
      <c r="DR54" s="751">
        <f t="shared" si="67"/>
        <v>0.12669789227166275</v>
      </c>
      <c r="DS54" s="753">
        <f t="shared" si="39"/>
        <v>0.30223880597014924</v>
      </c>
      <c r="DT54" s="754">
        <f t="shared" si="40"/>
        <v>0.36078431372549019</v>
      </c>
      <c r="DU54" s="751">
        <f t="shared" si="52"/>
        <v>0.341606246514222</v>
      </c>
      <c r="DV54" s="752">
        <f>'B5_NHA data 2020'!C54</f>
        <v>395000</v>
      </c>
      <c r="DW54" s="755">
        <f>'B5_NHA data 2020'!B54</f>
        <v>4704</v>
      </c>
      <c r="DX54" s="752">
        <f>'B5_NHA data 2020'!E54</f>
        <v>390000</v>
      </c>
      <c r="DY54" s="755">
        <f>'B5_NHA data 2020'!D54</f>
        <v>4549</v>
      </c>
      <c r="DZ54" s="752">
        <f>'B5_NHA data 2020'!G54</f>
        <v>478533</v>
      </c>
      <c r="EA54" s="755">
        <f>'B5_NHA data 2020'!F54</f>
        <v>155</v>
      </c>
      <c r="EB54" s="753">
        <f t="shared" si="41"/>
        <v>0.1318051575931232</v>
      </c>
      <c r="EC54" s="754">
        <f t="shared" si="42"/>
        <v>0.1239193083573487</v>
      </c>
      <c r="ED54" s="751">
        <f t="shared" si="53"/>
        <v>-5.3356890459363955E-3</v>
      </c>
      <c r="EE54" s="753">
        <f t="shared" si="43"/>
        <v>0.43636363636363634</v>
      </c>
      <c r="EF54" s="754">
        <f t="shared" si="44"/>
        <v>0.43382352941176472</v>
      </c>
      <c r="EG54" s="751">
        <f t="shared" si="45"/>
        <v>0.37588556641748133</v>
      </c>
      <c r="EH54" s="752">
        <f>'B5_NHA data 2021'!C54</f>
        <v>449933</v>
      </c>
      <c r="EI54" s="755">
        <f>'B5_NHA data 2021'!B54</f>
        <v>5044</v>
      </c>
      <c r="EJ54" s="752">
        <f>'B5_NHA data 2021'!E54</f>
        <v>440000</v>
      </c>
      <c r="EK54" s="755">
        <f>'B5_NHA data 2021'!D54</f>
        <v>4851</v>
      </c>
      <c r="EL54" s="752">
        <f>'B5_NHA data 2021'!G54</f>
        <v>560000</v>
      </c>
      <c r="EM54" s="755">
        <f>'B5_NHA data 2021'!F54</f>
        <v>193</v>
      </c>
      <c r="EN54" s="752">
        <f>'B5_NHA data 2022'!C54</f>
        <v>501266</v>
      </c>
      <c r="EO54" s="755">
        <f>'B5_NHA data 2022'!B54</f>
        <v>4920</v>
      </c>
      <c r="EP54" s="752">
        <f>'B5_NHA data 2022'!E54</f>
        <v>500000</v>
      </c>
      <c r="EQ54" s="755">
        <f>'B5_NHA data 2022'!D54</f>
        <v>4754</v>
      </c>
      <c r="ER54" s="752">
        <f>'B5_NHA data 2022'!G54</f>
        <v>665000</v>
      </c>
      <c r="ES54" s="755">
        <f>'B5_NHA data 2022'!F54</f>
        <v>166</v>
      </c>
      <c r="ET54" s="752">
        <v>530000</v>
      </c>
      <c r="EU54" s="755">
        <v>5171</v>
      </c>
      <c r="EV54" s="752">
        <v>512533</v>
      </c>
      <c r="EW54" s="755">
        <v>4788</v>
      </c>
      <c r="EX54" s="752">
        <v>635000</v>
      </c>
      <c r="EY54" s="755">
        <v>383</v>
      </c>
      <c r="EZ54" s="752">
        <v>576000</v>
      </c>
      <c r="FA54" s="755">
        <v>3123</v>
      </c>
      <c r="FB54" s="752">
        <v>575000</v>
      </c>
      <c r="FC54" s="755">
        <v>2753</v>
      </c>
      <c r="FD54" s="752">
        <v>617467</v>
      </c>
      <c r="FE54" s="755">
        <v>370</v>
      </c>
      <c r="FF54" s="752">
        <v>618000</v>
      </c>
      <c r="FG54" s="755">
        <v>3411</v>
      </c>
      <c r="FH54" s="752">
        <v>600000</v>
      </c>
      <c r="FI54" s="755">
        <v>3030</v>
      </c>
      <c r="FJ54" s="752">
        <v>771300</v>
      </c>
      <c r="FK54" s="755">
        <v>381</v>
      </c>
      <c r="FL54" s="756">
        <f t="shared" si="46"/>
        <v>7.2916666666666671E-2</v>
      </c>
      <c r="FM54" s="757">
        <f t="shared" si="47"/>
        <v>4.3478260869565216E-2</v>
      </c>
      <c r="FN54" s="749">
        <f t="shared" si="48"/>
        <v>0.249135581334711</v>
      </c>
      <c r="FO54" s="817">
        <f t="shared" si="61"/>
        <v>0.65042979942693413</v>
      </c>
      <c r="FP54" s="818">
        <f t="shared" si="62"/>
        <v>0.65706051873198845</v>
      </c>
      <c r="FQ54" s="819">
        <f t="shared" si="63"/>
        <v>0.28344834753689463</v>
      </c>
    </row>
    <row r="55" spans="1:173" s="762" customFormat="1">
      <c r="A55" s="758" t="s">
        <v>134</v>
      </c>
      <c r="B55" s="759">
        <f>'B5_NHA data 2008'!B54</f>
        <v>240200</v>
      </c>
      <c r="C55" s="760">
        <f>'B5_NHA data 2008'!C54</f>
        <v>8617</v>
      </c>
      <c r="D55" s="759">
        <f>'B5_NHA data 2008'!D54</f>
        <v>234000</v>
      </c>
      <c r="E55" s="760">
        <f>'B5_NHA data 2008'!E54</f>
        <v>7453</v>
      </c>
      <c r="F55" s="759">
        <f>'B5_NHA data 2008'!F54</f>
        <v>295500</v>
      </c>
      <c r="G55" s="760">
        <f>'B5_NHA data 2008'!G54</f>
        <v>1164</v>
      </c>
      <c r="H55" s="761">
        <f>(B55-'B5_NHA data 2007'!B53)/'B5_NHA data 2007'!B53</f>
        <v>-4.8712871287128715E-2</v>
      </c>
      <c r="I55" s="761">
        <f>(D55-'B5_NHA data 2007'!D53)/'B5_NHA data 2007'!D53</f>
        <v>-4.4897959183673466E-2</v>
      </c>
      <c r="J55" s="761">
        <f>(F55-'B5_NHA data 2007'!F53)/'B5_NHA data 2007'!F53</f>
        <v>-1.4999999999999999E-2</v>
      </c>
      <c r="L55" s="759">
        <f>'B5_NHA data 2009'!B54</f>
        <v>210000</v>
      </c>
      <c r="M55" s="760">
        <f>'B5_NHA data 2009'!C54</f>
        <v>11009</v>
      </c>
      <c r="N55" s="759">
        <f>'B5_NHA data 2009'!D54</f>
        <v>200500</v>
      </c>
      <c r="O55" s="760">
        <f>'B5_NHA data 2009'!E54</f>
        <v>9941</v>
      </c>
      <c r="P55" s="759">
        <f>'B5_NHA data 2009'!F54</f>
        <v>266000</v>
      </c>
      <c r="Q55" s="760">
        <f>'B5_NHA data 2009'!G54</f>
        <v>1068</v>
      </c>
      <c r="R55" s="763">
        <f t="shared" si="16"/>
        <v>-0.12572855953372189</v>
      </c>
      <c r="S55" s="763">
        <f t="shared" si="17"/>
        <v>-0.14316239316239315</v>
      </c>
      <c r="T55" s="763">
        <f t="shared" si="18"/>
        <v>-9.9830795262267347E-2</v>
      </c>
      <c r="V55" s="759">
        <f>'B5_NHA data 2010'!B54</f>
        <v>215000</v>
      </c>
      <c r="W55" s="760">
        <f>'B5_NHA data 2010'!C54</f>
        <v>10215</v>
      </c>
      <c r="X55" s="759">
        <f>'B5_NHA data 2010'!D54</f>
        <v>205000</v>
      </c>
      <c r="Y55" s="760">
        <f>'B5_NHA data 2010'!E54</f>
        <v>9260</v>
      </c>
      <c r="Z55" s="759">
        <f>'B5_NHA data 2010'!F54</f>
        <v>270900</v>
      </c>
      <c r="AA55" s="760">
        <f>'B5_NHA data 2010'!G54</f>
        <v>955</v>
      </c>
      <c r="AB55" s="763">
        <f t="shared" si="19"/>
        <v>2.3809523809523808E-2</v>
      </c>
      <c r="AC55" s="763">
        <f t="shared" si="20"/>
        <v>2.2443890274314215E-2</v>
      </c>
      <c r="AD55" s="763">
        <f t="shared" si="21"/>
        <v>1.8421052631578946E-2</v>
      </c>
      <c r="AF55" s="759">
        <f>'B5_NHA data 2011'!B54</f>
        <v>207000</v>
      </c>
      <c r="AG55" s="760">
        <f>'B5_NHA data 2011'!C54</f>
        <v>9843</v>
      </c>
      <c r="AH55" s="759">
        <f>'B5_NHA data 2011'!D54</f>
        <v>200000</v>
      </c>
      <c r="AI55" s="760">
        <f>'B5_NHA data 2011'!E54</f>
        <v>9018</v>
      </c>
      <c r="AJ55" s="759">
        <f>'B5_NHA data 2011'!F54</f>
        <v>267500</v>
      </c>
      <c r="AK55" s="760">
        <f>'B5_NHA data 2011'!G54</f>
        <v>825</v>
      </c>
      <c r="AL55" s="763">
        <f>(AF55-V55)/V55</f>
        <v>-3.7209302325581395E-2</v>
      </c>
      <c r="AM55" s="763">
        <f>(AH55-X55)/X55</f>
        <v>-2.4390243902439025E-2</v>
      </c>
      <c r="AN55" s="763">
        <f>(AJ55-Z55)/Z55</f>
        <v>-1.2550756736803248E-2</v>
      </c>
      <c r="AP55" s="764">
        <f>'B5_NHA data 2012'!B54</f>
        <v>205000</v>
      </c>
      <c r="AQ55" s="760">
        <f>'B5_NHA data 2012'!C54</f>
        <v>11693</v>
      </c>
      <c r="AR55" s="764">
        <f>'B5_NHA data 2012'!D54</f>
        <v>199000</v>
      </c>
      <c r="AS55" s="760">
        <f>'B5_NHA data 2012'!E54</f>
        <v>10790</v>
      </c>
      <c r="AT55" s="764">
        <f>'B5_NHA data 2012'!F54</f>
        <v>280000</v>
      </c>
      <c r="AU55" s="760">
        <f>'B5_NHA data 2012'!G54</f>
        <v>903</v>
      </c>
      <c r="AV55" s="764">
        <f>'B5_NHA data 2013'!B54</f>
        <v>220000</v>
      </c>
      <c r="AW55" s="760">
        <f>'B5_NHA data 2013'!C54</f>
        <v>13055</v>
      </c>
      <c r="AX55" s="764">
        <f>'B5_NHA data 2013'!D54</f>
        <v>214000</v>
      </c>
      <c r="AY55" s="760">
        <f>'B5_NHA data 2013'!E54</f>
        <v>12008</v>
      </c>
      <c r="AZ55" s="764">
        <f>'B5_NHA data 2013'!F54</f>
        <v>299719</v>
      </c>
      <c r="BA55" s="760">
        <f>'B5_NHA data 2013'!G54</f>
        <v>1047</v>
      </c>
      <c r="BB55" s="765">
        <f t="shared" si="25"/>
        <v>7.3170731707317069E-2</v>
      </c>
      <c r="BC55" s="766">
        <f t="shared" si="26"/>
        <v>7.5376884422110546E-2</v>
      </c>
      <c r="BD55" s="763">
        <f t="shared" si="27"/>
        <v>7.0425000000000001E-2</v>
      </c>
      <c r="BE55" s="764">
        <f>'B5_NHA data 2014'!B54</f>
        <v>219000</v>
      </c>
      <c r="BF55" s="767">
        <f>'B5_NHA data 2014'!C54</f>
        <v>10444</v>
      </c>
      <c r="BG55" s="764">
        <f>'B5_NHA data 2014'!D54</f>
        <v>213533</v>
      </c>
      <c r="BH55" s="767">
        <f>'B5_NHA data 2014'!E54</f>
        <v>9748</v>
      </c>
      <c r="BI55" s="764">
        <f>'B5_NHA data 2014'!F54</f>
        <v>315000</v>
      </c>
      <c r="BJ55" s="767">
        <f>'B5_NHA data 2014'!G54</f>
        <v>696</v>
      </c>
      <c r="BK55" s="765">
        <f t="shared" si="68"/>
        <v>-4.5454545454545452E-3</v>
      </c>
      <c r="BL55" s="766">
        <f t="shared" si="69"/>
        <v>-2.1822429906542054E-3</v>
      </c>
      <c r="BM55" s="763">
        <f t="shared" si="64"/>
        <v>5.0984422075343906E-2</v>
      </c>
      <c r="BN55" s="764">
        <f>'B5_NHA data 2015'!B54</f>
        <v>221000</v>
      </c>
      <c r="BO55" s="767">
        <f>'B5_NHA data 2015'!C54</f>
        <v>20297</v>
      </c>
      <c r="BP55" s="764">
        <f>'B5_NHA data 2015'!D54</f>
        <v>219933</v>
      </c>
      <c r="BQ55" s="767">
        <f>'B5_NHA data 2015'!E54</f>
        <v>19811</v>
      </c>
      <c r="BR55" s="764">
        <f>'B5_NHA data 2015'!F54</f>
        <v>337200</v>
      </c>
      <c r="BS55" s="767">
        <f>'B5_NHA data 2015'!G54</f>
        <v>486</v>
      </c>
      <c r="BT55" s="765">
        <f t="shared" si="70"/>
        <v>9.1324200913242004E-3</v>
      </c>
      <c r="BU55" s="766">
        <f t="shared" si="71"/>
        <v>2.9971948129797268E-2</v>
      </c>
      <c r="BV55" s="763">
        <f t="shared" si="72"/>
        <v>7.047619047619047E-2</v>
      </c>
      <c r="BW55" s="765">
        <f t="shared" si="73"/>
        <v>2.7906976744186046E-2</v>
      </c>
      <c r="BX55" s="766">
        <f t="shared" si="74"/>
        <v>7.2843902439024388E-2</v>
      </c>
      <c r="BY55" s="763">
        <f t="shared" si="75"/>
        <v>0.24473975636766335</v>
      </c>
      <c r="BZ55" s="764">
        <f>'B5_NHA data 2016'!B55</f>
        <v>230000</v>
      </c>
      <c r="CA55" s="767">
        <f>'B5_NHA data 2016'!C55</f>
        <v>22864</v>
      </c>
      <c r="CB55" s="764">
        <f>'B5_NHA data 2016'!D55</f>
        <v>225000</v>
      </c>
      <c r="CC55" s="767">
        <f>'B5_NHA data 2016'!E55</f>
        <v>22156</v>
      </c>
      <c r="CD55" s="764">
        <f>'B5_NHA data 2016'!F55</f>
        <v>361466</v>
      </c>
      <c r="CE55" s="767">
        <f>'B5_NHA data 2016'!G55</f>
        <v>708</v>
      </c>
      <c r="CF55" s="765">
        <f t="shared" si="29"/>
        <v>4.072398190045249E-2</v>
      </c>
      <c r="CG55" s="766">
        <f t="shared" si="30"/>
        <v>2.3038834554159678E-2</v>
      </c>
      <c r="CH55" s="763">
        <f t="shared" si="31"/>
        <v>7.19632265717675E-2</v>
      </c>
      <c r="CI55" s="765">
        <f t="shared" si="76"/>
        <v>0.1111111111111111</v>
      </c>
      <c r="CJ55" s="766">
        <f t="shared" si="77"/>
        <v>0.125</v>
      </c>
      <c r="CK55" s="763">
        <f t="shared" si="54"/>
        <v>0.35127476635514021</v>
      </c>
      <c r="CL55" s="764">
        <f>'B5_NHA data 2017'!B55</f>
        <v>240000</v>
      </c>
      <c r="CM55" s="767">
        <f>'B5_NHA data 2017'!C55</f>
        <v>24029</v>
      </c>
      <c r="CN55" s="764">
        <f>'B5_NHA data 2017'!D55</f>
        <v>237933</v>
      </c>
      <c r="CO55" s="767">
        <f>'B5_NHA data 2017'!E55</f>
        <v>23243</v>
      </c>
      <c r="CP55" s="764">
        <f>'B5_NHA data 2017'!F55</f>
        <v>365000</v>
      </c>
      <c r="CQ55" s="767">
        <f>'B5_NHA data 2017'!G55</f>
        <v>786</v>
      </c>
      <c r="CR55" s="765">
        <f t="shared" si="32"/>
        <v>4.3478260869565216E-2</v>
      </c>
      <c r="CS55" s="766">
        <f t="shared" si="33"/>
        <v>5.7480000000000003E-2</v>
      </c>
      <c r="CT55" s="763">
        <f t="shared" si="34"/>
        <v>9.7768531480139208E-3</v>
      </c>
      <c r="CU55" s="765">
        <f t="shared" si="78"/>
        <v>0.17073170731707318</v>
      </c>
      <c r="CV55" s="766">
        <f t="shared" si="79"/>
        <v>0.195643216080402</v>
      </c>
      <c r="CW55" s="763">
        <f t="shared" si="65"/>
        <v>0.30357142857142855</v>
      </c>
      <c r="CX55" s="764">
        <f>'B5_NHA data 2018'!B55</f>
        <v>254000</v>
      </c>
      <c r="CY55" s="767">
        <f>'B5_NHA data 2018'!C55</f>
        <v>22483</v>
      </c>
      <c r="CZ55" s="764">
        <f>'B5_NHA data 2018'!D55</f>
        <v>250000</v>
      </c>
      <c r="DA55" s="767">
        <f>'B5_NHA data 2018'!E55</f>
        <v>21833</v>
      </c>
      <c r="DB55" s="764">
        <f>'B5_NHA data 2018'!F55</f>
        <v>374266</v>
      </c>
      <c r="DC55" s="767">
        <f>'B5_NHA data 2018'!G55</f>
        <v>650</v>
      </c>
      <c r="DD55" s="765">
        <f t="shared" si="35"/>
        <v>5.8333333333333334E-2</v>
      </c>
      <c r="DE55" s="766">
        <f t="shared" si="36"/>
        <v>5.07159578536815E-2</v>
      </c>
      <c r="DF55" s="763">
        <f t="shared" si="82"/>
        <v>2.5386301369863015E-2</v>
      </c>
      <c r="DG55" s="765">
        <f t="shared" si="80"/>
        <v>0.15454545454545454</v>
      </c>
      <c r="DH55" s="766">
        <f t="shared" si="81"/>
        <v>0.16822429906542055</v>
      </c>
      <c r="DI55" s="763">
        <f t="shared" si="66"/>
        <v>0.24872297051571637</v>
      </c>
      <c r="DJ55" s="764">
        <f>'B5_NHA data 2019'!B55</f>
        <v>270000</v>
      </c>
      <c r="DK55" s="767">
        <f>'B5_NHA data 2019'!C55</f>
        <v>22476</v>
      </c>
      <c r="DL55" s="764">
        <f>'B5_NHA data 2019'!D55</f>
        <v>269933</v>
      </c>
      <c r="DM55" s="767">
        <f>'B5_NHA data 2019'!E55</f>
        <v>22293</v>
      </c>
      <c r="DN55" s="764">
        <f>'B5_NHA data 2019'!F55</f>
        <v>410000</v>
      </c>
      <c r="DO55" s="767">
        <f>'B5_NHA data 2019'!G55</f>
        <v>183</v>
      </c>
      <c r="DP55" s="765">
        <f t="shared" si="37"/>
        <v>6.2992125984251968E-2</v>
      </c>
      <c r="DQ55" s="766">
        <f t="shared" si="38"/>
        <v>7.9731999999999997E-2</v>
      </c>
      <c r="DR55" s="763">
        <f t="shared" si="67"/>
        <v>9.5477548054057809E-2</v>
      </c>
      <c r="DS55" s="765">
        <f t="shared" si="39"/>
        <v>0.23287671232876711</v>
      </c>
      <c r="DT55" s="766">
        <f t="shared" si="40"/>
        <v>0.26412779289383842</v>
      </c>
      <c r="DU55" s="763">
        <f t="shared" si="52"/>
        <v>0.30158730158730157</v>
      </c>
      <c r="DV55" s="764">
        <f>'B5_NHA data 2020'!C55</f>
        <v>302333</v>
      </c>
      <c r="DW55" s="767">
        <f>'B5_NHA data 2020'!B55</f>
        <v>20201</v>
      </c>
      <c r="DX55" s="764">
        <f>'B5_NHA data 2020'!E55</f>
        <v>300000</v>
      </c>
      <c r="DY55" s="767">
        <f>'B5_NHA data 2020'!D55</f>
        <v>19830</v>
      </c>
      <c r="DZ55" s="764">
        <f>'B5_NHA data 2020'!G55</f>
        <v>424933</v>
      </c>
      <c r="EA55" s="767">
        <f>'B5_NHA data 2020'!F55</f>
        <v>371</v>
      </c>
      <c r="EB55" s="765">
        <f t="shared" si="41"/>
        <v>0.11975185185185185</v>
      </c>
      <c r="EC55" s="766">
        <f t="shared" si="42"/>
        <v>0.11138689971215079</v>
      </c>
      <c r="ED55" s="763">
        <f t="shared" si="53"/>
        <v>3.6421951219512194E-2</v>
      </c>
      <c r="EE55" s="765">
        <f t="shared" si="43"/>
        <v>0.36802262443438916</v>
      </c>
      <c r="EF55" s="766">
        <f t="shared" si="44"/>
        <v>0.36405177940554623</v>
      </c>
      <c r="EG55" s="763">
        <f t="shared" si="45"/>
        <v>0.26018090154211149</v>
      </c>
      <c r="EH55" s="764">
        <f>'B5_NHA data 2021'!C55</f>
        <v>350000</v>
      </c>
      <c r="EI55" s="767">
        <f>'B5_NHA data 2021'!B55</f>
        <v>20014</v>
      </c>
      <c r="EJ55" s="764">
        <f>'B5_NHA data 2021'!E55</f>
        <v>350000</v>
      </c>
      <c r="EK55" s="767">
        <f>'B5_NHA data 2021'!D55</f>
        <v>19604</v>
      </c>
      <c r="EL55" s="764">
        <f>'B5_NHA data 2021'!G55</f>
        <v>500000</v>
      </c>
      <c r="EM55" s="767">
        <f>'B5_NHA data 2021'!F55</f>
        <v>410</v>
      </c>
      <c r="EN55" s="764">
        <f>'B5_NHA data 2022'!C55</f>
        <v>400000</v>
      </c>
      <c r="EO55" s="767">
        <f>'B5_NHA data 2022'!B55</f>
        <v>20374</v>
      </c>
      <c r="EP55" s="764">
        <f>'B5_NHA data 2022'!E55</f>
        <v>396000</v>
      </c>
      <c r="EQ55" s="767">
        <f>'B5_NHA data 2022'!D55</f>
        <v>20025</v>
      </c>
      <c r="ER55" s="764">
        <f>'B5_NHA data 2022'!G55</f>
        <v>620000</v>
      </c>
      <c r="ES55" s="767">
        <f>'B5_NHA data 2022'!F55</f>
        <v>349</v>
      </c>
      <c r="ET55" s="764">
        <v>418000</v>
      </c>
      <c r="EU55" s="767">
        <v>22112</v>
      </c>
      <c r="EV55" s="764">
        <v>410000</v>
      </c>
      <c r="EW55" s="767">
        <v>21172</v>
      </c>
      <c r="EX55" s="764">
        <v>646300</v>
      </c>
      <c r="EY55" s="767">
        <v>940</v>
      </c>
      <c r="EZ55" s="764">
        <v>465000</v>
      </c>
      <c r="FA55" s="767">
        <v>13390</v>
      </c>
      <c r="FB55" s="764">
        <v>460000</v>
      </c>
      <c r="FC55" s="767">
        <v>11870</v>
      </c>
      <c r="FD55" s="764">
        <v>500000</v>
      </c>
      <c r="FE55" s="767">
        <v>1520</v>
      </c>
      <c r="FF55" s="764">
        <v>495250</v>
      </c>
      <c r="FG55" s="767">
        <v>14894</v>
      </c>
      <c r="FH55" s="764">
        <v>480000</v>
      </c>
      <c r="FI55" s="767">
        <v>13780</v>
      </c>
      <c r="FJ55" s="764">
        <v>679871</v>
      </c>
      <c r="FK55" s="767">
        <v>1114</v>
      </c>
      <c r="FL55" s="768">
        <f t="shared" si="46"/>
        <v>6.505376344086021E-2</v>
      </c>
      <c r="FM55" s="769">
        <f t="shared" si="47"/>
        <v>4.3478260869565216E-2</v>
      </c>
      <c r="FN55" s="761">
        <f t="shared" si="48"/>
        <v>0.35974200000000001</v>
      </c>
      <c r="FO55" s="820">
        <f t="shared" si="61"/>
        <v>0.72222222222222221</v>
      </c>
      <c r="FP55" s="821">
        <f t="shared" si="62"/>
        <v>0.70412657955863123</v>
      </c>
      <c r="FQ55" s="822">
        <f t="shared" si="63"/>
        <v>0.21951219512195122</v>
      </c>
    </row>
    <row r="56" spans="1:173" ht="17" customHeight="1">
      <c r="A56" s="667" t="s">
        <v>306</v>
      </c>
      <c r="H56" s="668"/>
      <c r="I56" s="668"/>
      <c r="J56" s="668"/>
      <c r="R56" s="668"/>
      <c r="S56" s="668"/>
      <c r="T56" s="668"/>
      <c r="AB56" s="668"/>
      <c r="AC56" s="668"/>
      <c r="AD56" s="668"/>
      <c r="AL56" s="668"/>
      <c r="AM56" s="668"/>
      <c r="AN56" s="668"/>
      <c r="BB56" s="668"/>
      <c r="BC56" s="668"/>
      <c r="BD56" s="668"/>
      <c r="BK56" s="668"/>
      <c r="BL56" s="668"/>
      <c r="BM56" s="668"/>
      <c r="BT56" s="668"/>
      <c r="BU56" s="668"/>
      <c r="BV56" s="668"/>
      <c r="BW56" s="668"/>
      <c r="BX56" s="668"/>
      <c r="BY56" s="668"/>
      <c r="CF56" s="668"/>
      <c r="CG56" s="668"/>
      <c r="CH56" s="668"/>
      <c r="CI56" s="668"/>
      <c r="CJ56" s="668"/>
      <c r="CK56" s="668"/>
      <c r="CR56" s="668"/>
      <c r="CS56" s="668"/>
      <c r="CT56" s="668"/>
      <c r="CU56" s="668"/>
      <c r="CV56" s="668"/>
      <c r="CW56" s="668"/>
      <c r="DD56" s="668"/>
      <c r="DE56" s="668"/>
      <c r="DF56" s="668"/>
      <c r="DG56" s="668"/>
      <c r="DH56" s="668"/>
      <c r="DI56" s="668"/>
      <c r="DP56" s="668"/>
      <c r="DQ56" s="668"/>
      <c r="DR56" s="668"/>
      <c r="DS56" s="668"/>
      <c r="DT56" s="668"/>
      <c r="DU56" s="668"/>
      <c r="EB56" s="668"/>
      <c r="EC56" s="668"/>
      <c r="ED56" s="668"/>
      <c r="EE56" s="668"/>
      <c r="EF56" s="668"/>
      <c r="EG56" s="668"/>
      <c r="FO56" s="823"/>
      <c r="FP56" s="823"/>
      <c r="FQ56" s="823"/>
    </row>
    <row r="57" spans="1:173" ht="14.25" customHeight="1">
      <c r="A57" s="667" t="s">
        <v>299</v>
      </c>
      <c r="H57" s="668"/>
      <c r="I57" s="668"/>
      <c r="J57" s="668"/>
      <c r="R57" s="668"/>
      <c r="S57" s="668"/>
      <c r="T57" s="668"/>
      <c r="AB57" s="668"/>
      <c r="AC57" s="668"/>
      <c r="AD57" s="668"/>
      <c r="AL57" s="668"/>
      <c r="AM57" s="668"/>
      <c r="AN57" s="668"/>
      <c r="BB57" s="668"/>
      <c r="BC57" s="668"/>
      <c r="BD57" s="668"/>
      <c r="BK57" s="668"/>
      <c r="BL57" s="668"/>
      <c r="BM57" s="668"/>
      <c r="BT57" s="668"/>
      <c r="BU57" s="668"/>
      <c r="BV57" s="668"/>
      <c r="BW57" s="668"/>
      <c r="BX57" s="668"/>
      <c r="BY57" s="668"/>
      <c r="CF57" s="668"/>
      <c r="CG57" s="668"/>
      <c r="CH57" s="668"/>
      <c r="CI57" s="668"/>
      <c r="CJ57" s="668"/>
      <c r="CK57" s="668"/>
      <c r="CR57" s="668"/>
      <c r="CS57" s="668"/>
      <c r="CT57" s="668"/>
      <c r="CU57" s="668"/>
      <c r="CV57" s="668"/>
      <c r="CW57" s="668"/>
      <c r="DD57" s="668"/>
      <c r="DE57" s="668"/>
      <c r="DF57" s="668"/>
      <c r="DG57" s="668"/>
      <c r="DH57" s="668"/>
      <c r="DI57" s="668"/>
      <c r="DP57" s="668"/>
      <c r="DQ57" s="668"/>
      <c r="DR57" s="668"/>
      <c r="DS57" s="668"/>
      <c r="DT57" s="668"/>
      <c r="DU57" s="668"/>
      <c r="EB57" s="668"/>
      <c r="EC57" s="668"/>
      <c r="ED57" s="668"/>
      <c r="EE57" s="668"/>
      <c r="EF57" s="668"/>
      <c r="EG57" s="668"/>
      <c r="FO57" s="823"/>
      <c r="FP57" s="823"/>
      <c r="FQ57" s="823"/>
    </row>
    <row r="58" spans="1:173" ht="14.25" customHeight="1">
      <c r="A58" s="669"/>
      <c r="H58" s="668"/>
      <c r="I58" s="668"/>
      <c r="J58" s="668"/>
      <c r="R58" s="668"/>
      <c r="S58" s="668"/>
      <c r="T58" s="668"/>
      <c r="AB58" s="668"/>
      <c r="AC58" s="668"/>
      <c r="AD58" s="668"/>
      <c r="AL58" s="668"/>
      <c r="AM58" s="668"/>
      <c r="AN58" s="668"/>
      <c r="BB58" s="668"/>
      <c r="BC58" s="668"/>
      <c r="BD58" s="668"/>
      <c r="BK58" s="668"/>
      <c r="BL58" s="668"/>
      <c r="BM58" s="668"/>
      <c r="BT58" s="668"/>
      <c r="BU58" s="668"/>
      <c r="BV58" s="668"/>
      <c r="BW58" s="668"/>
      <c r="BX58" s="668"/>
      <c r="BY58" s="668"/>
      <c r="CF58" s="668"/>
      <c r="CG58" s="668"/>
      <c r="CH58" s="668"/>
      <c r="CI58" s="668"/>
      <c r="CJ58" s="668"/>
      <c r="CK58" s="668"/>
      <c r="CR58" s="668"/>
      <c r="CS58" s="668"/>
      <c r="CT58" s="668"/>
      <c r="CU58" s="668"/>
      <c r="CV58" s="668"/>
      <c r="CW58" s="668"/>
      <c r="DD58" s="668"/>
      <c r="DE58" s="668"/>
      <c r="DF58" s="668"/>
      <c r="DG58" s="668"/>
      <c r="DH58" s="668"/>
      <c r="DI58" s="668"/>
      <c r="DP58" s="668"/>
      <c r="DQ58" s="668"/>
      <c r="DR58" s="668"/>
      <c r="DS58" s="668"/>
      <c r="DT58" s="668"/>
      <c r="DU58" s="668"/>
      <c r="EB58" s="668"/>
      <c r="EC58" s="668"/>
      <c r="ED58" s="668"/>
      <c r="EE58" s="668"/>
      <c r="EF58" s="668"/>
      <c r="EG58" s="668"/>
      <c r="FO58" s="823"/>
      <c r="FP58" s="823"/>
      <c r="FQ58" s="823"/>
    </row>
    <row r="59" spans="1:173">
      <c r="A59" s="667"/>
    </row>
  </sheetData>
  <mergeCells count="75">
    <mergeCell ref="EH5:EI5"/>
    <mergeCell ref="EJ5:EK5"/>
    <mergeCell ref="EL5:EM5"/>
    <mergeCell ref="DV5:DW5"/>
    <mergeCell ref="DX5:DY5"/>
    <mergeCell ref="DZ5:EA5"/>
    <mergeCell ref="EB5:ED5"/>
    <mergeCell ref="EE5:EG5"/>
    <mergeCell ref="CX5:CY5"/>
    <mergeCell ref="CZ5:DA5"/>
    <mergeCell ref="DB5:DC5"/>
    <mergeCell ref="DD5:DF5"/>
    <mergeCell ref="DG5:DI5"/>
    <mergeCell ref="P5:Q5"/>
    <mergeCell ref="BT5:BV5"/>
    <mergeCell ref="R5:T5"/>
    <mergeCell ref="X5:Y5"/>
    <mergeCell ref="BW5:BY5"/>
    <mergeCell ref="AL5:AN5"/>
    <mergeCell ref="BE5:BF5"/>
    <mergeCell ref="BG5:BH5"/>
    <mergeCell ref="BI5:BJ5"/>
    <mergeCell ref="BK5:BM5"/>
    <mergeCell ref="AP5:AQ5"/>
    <mergeCell ref="AR5:AS5"/>
    <mergeCell ref="AT5:AU5"/>
    <mergeCell ref="BB5:BD5"/>
    <mergeCell ref="AV5:AW5"/>
    <mergeCell ref="AX5:AY5"/>
    <mergeCell ref="CI5:CK5"/>
    <mergeCell ref="BR5:BS5"/>
    <mergeCell ref="AZ5:BA5"/>
    <mergeCell ref="BP5:BQ5"/>
    <mergeCell ref="A2:M2"/>
    <mergeCell ref="AF5:AG5"/>
    <mergeCell ref="AH5:AI5"/>
    <mergeCell ref="AJ5:AK5"/>
    <mergeCell ref="AB5:AD5"/>
    <mergeCell ref="Z5:AA5"/>
    <mergeCell ref="L5:M5"/>
    <mergeCell ref="B5:C5"/>
    <mergeCell ref="D5:E5"/>
    <mergeCell ref="F5:G5"/>
    <mergeCell ref="H5:J5"/>
    <mergeCell ref="N5:O5"/>
    <mergeCell ref="V5:W5"/>
    <mergeCell ref="BZ5:CA5"/>
    <mergeCell ref="CB5:CC5"/>
    <mergeCell ref="CD5:CE5"/>
    <mergeCell ref="CF5:CH5"/>
    <mergeCell ref="BN5:BO5"/>
    <mergeCell ref="CL5:CM5"/>
    <mergeCell ref="CN5:CO5"/>
    <mergeCell ref="CP5:CQ5"/>
    <mergeCell ref="CR5:CT5"/>
    <mergeCell ref="CU5:CW5"/>
    <mergeCell ref="DJ5:DK5"/>
    <mergeCell ref="DL5:DM5"/>
    <mergeCell ref="DN5:DO5"/>
    <mergeCell ref="DP5:DR5"/>
    <mergeCell ref="DS5:DU5"/>
    <mergeCell ref="FO5:FQ5"/>
    <mergeCell ref="EN5:EO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L5:FN5"/>
  </mergeCells>
  <phoneticPr fontId="42" type="noConversion"/>
  <printOptions horizontalCentered="1"/>
  <pageMargins left="0.5" right="0.5" top="0.5" bottom="0.5" header="0.24" footer="0.3"/>
  <pageSetup scale="65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63"/>
  <sheetViews>
    <sheetView zoomScale="150" zoomScaleNormal="150" zoomScalePageLayoutView="150" workbookViewId="0">
      <pane xSplit="1" ySplit="2" topLeftCell="B57" activePane="bottomRight" state="frozenSplit"/>
      <selection pane="topRight" activeCell="B1" sqref="B1"/>
      <selection pane="bottomLeft" activeCell="A3" sqref="A3"/>
      <selection pane="bottomRight" activeCell="A55" sqref="A55:G63"/>
    </sheetView>
  </sheetViews>
  <sheetFormatPr baseColWidth="10" defaultColWidth="8.83203125" defaultRowHeight="13"/>
  <cols>
    <col min="1" max="1" width="18.1640625" customWidth="1"/>
    <col min="2" max="7" width="13.83203125" customWidth="1"/>
    <col min="8" max="8" width="12.83203125" bestFit="1" customWidth="1"/>
    <col min="9" max="9" width="10.1640625" bestFit="1" customWidth="1"/>
    <col min="10" max="10" width="12.83203125" bestFit="1" customWidth="1"/>
    <col min="11" max="11" width="10.1640625" bestFit="1" customWidth="1"/>
    <col min="12" max="12" width="12.83203125" bestFit="1" customWidth="1"/>
    <col min="13" max="13" width="10.1640625" bestFit="1" customWidth="1"/>
  </cols>
  <sheetData>
    <row r="1" spans="1:13">
      <c r="A1" s="380"/>
      <c r="B1" s="887" t="s">
        <v>171</v>
      </c>
      <c r="C1" s="887"/>
      <c r="D1" s="887" t="s">
        <v>172</v>
      </c>
      <c r="E1" s="887"/>
      <c r="F1" s="887" t="s">
        <v>173</v>
      </c>
      <c r="G1" s="887"/>
      <c r="H1" s="887" t="s">
        <v>174</v>
      </c>
      <c r="I1" s="887"/>
      <c r="J1" s="887" t="s">
        <v>175</v>
      </c>
      <c r="K1" s="887"/>
      <c r="L1" s="887" t="s">
        <v>176</v>
      </c>
      <c r="M1" s="887"/>
    </row>
    <row r="2" spans="1:13">
      <c r="A2" s="381" t="s">
        <v>114</v>
      </c>
      <c r="B2" s="590" t="s">
        <v>197</v>
      </c>
      <c r="C2" s="589" t="s">
        <v>116</v>
      </c>
      <c r="D2" s="590" t="s">
        <v>197</v>
      </c>
      <c r="E2" s="589" t="s">
        <v>116</v>
      </c>
      <c r="F2" s="590" t="s">
        <v>197</v>
      </c>
      <c r="G2" s="589" t="s">
        <v>116</v>
      </c>
      <c r="H2" s="590" t="s">
        <v>197</v>
      </c>
      <c r="I2" s="589" t="s">
        <v>116</v>
      </c>
      <c r="J2" s="590" t="s">
        <v>197</v>
      </c>
      <c r="K2" s="589" t="s">
        <v>116</v>
      </c>
      <c r="L2" s="590" t="s">
        <v>197</v>
      </c>
      <c r="M2" s="589" t="s">
        <v>116</v>
      </c>
    </row>
    <row r="6" spans="1:13">
      <c r="A6" t="s">
        <v>118</v>
      </c>
      <c r="B6" s="59">
        <v>328957.02270815813</v>
      </c>
      <c r="C6" s="58">
        <v>1189</v>
      </c>
      <c r="D6" s="59">
        <v>319317.98664122139</v>
      </c>
      <c r="E6" s="58">
        <v>1048</v>
      </c>
      <c r="F6" s="59">
        <v>361107.80851063831</v>
      </c>
      <c r="G6" s="58">
        <v>141</v>
      </c>
      <c r="H6" s="59">
        <v>343245.33762057876</v>
      </c>
      <c r="I6" s="58">
        <v>1244</v>
      </c>
      <c r="J6" s="59">
        <v>336052.69264836138</v>
      </c>
      <c r="K6" s="58">
        <v>1129</v>
      </c>
      <c r="L6" s="59">
        <v>418855.93043478258</v>
      </c>
      <c r="M6" s="58">
        <v>115</v>
      </c>
    </row>
    <row r="7" spans="1:13">
      <c r="A7" t="s">
        <v>119</v>
      </c>
      <c r="B7" s="59">
        <v>236549.24489795917</v>
      </c>
      <c r="C7" s="58">
        <v>980</v>
      </c>
      <c r="D7" s="59">
        <v>224557.47836835601</v>
      </c>
      <c r="E7" s="58">
        <v>809</v>
      </c>
      <c r="F7" s="59">
        <v>277692.80701754388</v>
      </c>
      <c r="G7" s="58">
        <v>171</v>
      </c>
      <c r="H7" s="59">
        <v>245238.50491803279</v>
      </c>
      <c r="I7" s="58">
        <v>1220</v>
      </c>
      <c r="J7" s="59">
        <v>232410.63157894736</v>
      </c>
      <c r="K7" s="58">
        <v>1026</v>
      </c>
      <c r="L7" s="59">
        <v>281334.13020833331</v>
      </c>
      <c r="M7" s="58">
        <v>192</v>
      </c>
    </row>
    <row r="8" spans="1:13">
      <c r="A8" t="s">
        <v>120</v>
      </c>
      <c r="B8" s="59">
        <v>225733.02857142859</v>
      </c>
      <c r="C8" s="58">
        <v>2380</v>
      </c>
      <c r="D8" s="59">
        <v>218489.88452655889</v>
      </c>
      <c r="E8" s="58">
        <v>2165</v>
      </c>
      <c r="F8" s="59">
        <v>307267.16279069765</v>
      </c>
      <c r="G8" s="58">
        <v>215</v>
      </c>
      <c r="H8" s="59">
        <v>246148.26351865957</v>
      </c>
      <c r="I8" s="58">
        <v>2626</v>
      </c>
      <c r="J8" s="59">
        <v>210491.27667814115</v>
      </c>
      <c r="K8" s="58">
        <v>2324</v>
      </c>
      <c r="L8" s="59">
        <v>337445.6953642384</v>
      </c>
      <c r="M8" s="58">
        <v>302</v>
      </c>
    </row>
    <row r="9" spans="1:13">
      <c r="A9" t="s">
        <v>133</v>
      </c>
      <c r="B9" s="59">
        <v>255043.47504946141</v>
      </c>
      <c r="C9" s="58">
        <v>4549</v>
      </c>
      <c r="D9" s="59">
        <v>245982.80706116359</v>
      </c>
      <c r="E9" s="58">
        <v>4022</v>
      </c>
      <c r="F9" s="59">
        <v>312076.11195445922</v>
      </c>
      <c r="G9" s="58">
        <v>527</v>
      </c>
      <c r="H9" s="59">
        <v>269660.80864440079</v>
      </c>
      <c r="I9" s="58">
        <v>5090</v>
      </c>
      <c r="J9" s="59">
        <v>247161.98370171915</v>
      </c>
      <c r="K9" s="58">
        <v>4479</v>
      </c>
      <c r="L9" s="59">
        <v>335128.38259441708</v>
      </c>
      <c r="M9" s="58">
        <v>609</v>
      </c>
    </row>
    <row r="10" spans="1:13">
      <c r="A10" t="s">
        <v>122</v>
      </c>
      <c r="B10" s="59">
        <v>209900</v>
      </c>
      <c r="C10" s="58">
        <v>3633</v>
      </c>
      <c r="D10" s="59">
        <v>203000</v>
      </c>
      <c r="E10" s="58">
        <v>3374</v>
      </c>
      <c r="F10" s="59">
        <v>281594</v>
      </c>
      <c r="G10" s="58">
        <v>259</v>
      </c>
      <c r="H10" s="59">
        <v>225000</v>
      </c>
      <c r="I10" s="58">
        <v>3997</v>
      </c>
      <c r="J10" s="59">
        <v>220000</v>
      </c>
      <c r="K10" s="58">
        <v>367300</v>
      </c>
      <c r="L10" s="59">
        <v>307918</v>
      </c>
      <c r="M10" s="58">
        <v>324</v>
      </c>
    </row>
    <row r="11" spans="1:13">
      <c r="A11" t="s">
        <v>123</v>
      </c>
      <c r="B11" s="59">
        <v>255000</v>
      </c>
      <c r="C11" s="58">
        <v>3118</v>
      </c>
      <c r="D11" s="59">
        <v>247900</v>
      </c>
      <c r="E11" s="58">
        <v>2700</v>
      </c>
      <c r="F11" s="59">
        <v>299933</v>
      </c>
      <c r="G11" s="58">
        <v>418</v>
      </c>
      <c r="H11" s="59">
        <v>269653</v>
      </c>
      <c r="I11" s="58">
        <v>3507</v>
      </c>
      <c r="J11" s="59">
        <v>230000</v>
      </c>
      <c r="K11" s="58">
        <v>3062</v>
      </c>
      <c r="L11" s="59">
        <v>320000</v>
      </c>
      <c r="M11" s="58">
        <v>445</v>
      </c>
    </row>
    <row r="12" spans="1:13">
      <c r="A12" t="s">
        <v>124</v>
      </c>
      <c r="B12" s="59">
        <v>205000</v>
      </c>
      <c r="C12" s="58">
        <v>11693</v>
      </c>
      <c r="D12" s="59">
        <v>199000</v>
      </c>
      <c r="E12" s="58">
        <v>10790</v>
      </c>
      <c r="F12" s="59">
        <v>280000</v>
      </c>
      <c r="G12" s="58">
        <v>903</v>
      </c>
      <c r="H12" s="59">
        <v>220000</v>
      </c>
      <c r="I12" s="58">
        <v>13055</v>
      </c>
      <c r="J12" s="59">
        <v>214000</v>
      </c>
      <c r="K12" s="58">
        <v>12008</v>
      </c>
      <c r="L12" s="59">
        <v>299719</v>
      </c>
      <c r="M12" s="58">
        <v>1047</v>
      </c>
    </row>
    <row r="14" spans="1:13">
      <c r="H14" t="s">
        <v>203</v>
      </c>
      <c r="I14" t="s">
        <v>204</v>
      </c>
      <c r="J14" t="s">
        <v>205</v>
      </c>
      <c r="K14" t="s">
        <v>206</v>
      </c>
    </row>
    <row r="15" spans="1:13">
      <c r="B15" s="836" t="s">
        <v>207</v>
      </c>
      <c r="C15" s="836"/>
      <c r="F15" t="s">
        <v>118</v>
      </c>
      <c r="H15" s="58">
        <v>1129</v>
      </c>
      <c r="I15" s="58">
        <v>115</v>
      </c>
      <c r="J15" s="58">
        <v>1244</v>
      </c>
      <c r="K15" s="556">
        <f>I15/J15</f>
        <v>9.2443729903536984E-2</v>
      </c>
    </row>
    <row r="16" spans="1:13">
      <c r="A16" t="s">
        <v>118</v>
      </c>
      <c r="B16" s="58">
        <f>I6-C6</f>
        <v>55</v>
      </c>
      <c r="C16" s="187">
        <f>B16/C6</f>
        <v>4.6257359125315388E-2</v>
      </c>
      <c r="F16" t="s">
        <v>119</v>
      </c>
      <c r="H16" s="58">
        <v>1026</v>
      </c>
      <c r="I16" s="58">
        <v>192</v>
      </c>
      <c r="J16" s="58">
        <v>1220</v>
      </c>
      <c r="K16" s="556">
        <f t="shared" ref="K16:K21" si="0">I16/J16</f>
        <v>0.15737704918032788</v>
      </c>
    </row>
    <row r="17" spans="1:11">
      <c r="A17" t="s">
        <v>119</v>
      </c>
      <c r="B17" s="58">
        <f t="shared" ref="B17:B22" si="1">I7-C7</f>
        <v>240</v>
      </c>
      <c r="C17" s="187">
        <f t="shared" ref="C17:C22" si="2">B17/C7</f>
        <v>0.24489795918367346</v>
      </c>
      <c r="F17" t="s">
        <v>120</v>
      </c>
      <c r="H17" s="58">
        <v>2324</v>
      </c>
      <c r="I17" s="58">
        <v>302</v>
      </c>
      <c r="J17" s="58">
        <v>2626</v>
      </c>
      <c r="K17" s="556">
        <f t="shared" si="0"/>
        <v>0.115003808073115</v>
      </c>
    </row>
    <row r="18" spans="1:11">
      <c r="A18" t="s">
        <v>120</v>
      </c>
      <c r="B18" s="58">
        <f t="shared" si="1"/>
        <v>246</v>
      </c>
      <c r="C18" s="187">
        <f t="shared" si="2"/>
        <v>0.10336134453781512</v>
      </c>
      <c r="F18" t="s">
        <v>133</v>
      </c>
      <c r="H18" s="58">
        <v>4479</v>
      </c>
      <c r="I18" s="58">
        <v>609</v>
      </c>
      <c r="J18" s="58">
        <v>5090</v>
      </c>
      <c r="K18" s="556">
        <f t="shared" si="0"/>
        <v>0.11964636542239686</v>
      </c>
    </row>
    <row r="19" spans="1:11">
      <c r="A19" t="s">
        <v>133</v>
      </c>
      <c r="B19" s="58">
        <f t="shared" si="1"/>
        <v>541</v>
      </c>
      <c r="C19" s="187">
        <f t="shared" si="2"/>
        <v>0.11892723675533085</v>
      </c>
      <c r="F19" t="s">
        <v>122</v>
      </c>
      <c r="H19" s="58">
        <v>367300</v>
      </c>
      <c r="I19" s="58">
        <v>324</v>
      </c>
      <c r="J19" s="58">
        <v>3997</v>
      </c>
      <c r="K19" s="556">
        <f t="shared" si="0"/>
        <v>8.106079559669753E-2</v>
      </c>
    </row>
    <row r="20" spans="1:11">
      <c r="A20" t="s">
        <v>122</v>
      </c>
      <c r="B20" s="58">
        <f t="shared" si="1"/>
        <v>364</v>
      </c>
      <c r="C20" s="187">
        <f t="shared" si="2"/>
        <v>0.1001926782273603</v>
      </c>
      <c r="F20" t="s">
        <v>123</v>
      </c>
      <c r="H20" s="58">
        <v>3062</v>
      </c>
      <c r="I20" s="58">
        <v>445</v>
      </c>
      <c r="J20" s="58">
        <v>3507</v>
      </c>
      <c r="K20" s="556">
        <f t="shared" si="0"/>
        <v>0.12688907898488735</v>
      </c>
    </row>
    <row r="21" spans="1:11">
      <c r="A21" t="s">
        <v>123</v>
      </c>
      <c r="B21" s="58">
        <f t="shared" si="1"/>
        <v>389</v>
      </c>
      <c r="C21" s="187">
        <f t="shared" si="2"/>
        <v>0.12475946119307248</v>
      </c>
      <c r="F21" t="s">
        <v>124</v>
      </c>
      <c r="H21" s="58">
        <v>12008</v>
      </c>
      <c r="I21" s="58">
        <v>1047</v>
      </c>
      <c r="J21" s="58">
        <v>13055</v>
      </c>
      <c r="K21" s="556">
        <f t="shared" si="0"/>
        <v>8.0199157410953653E-2</v>
      </c>
    </row>
    <row r="22" spans="1:11">
      <c r="A22" t="s">
        <v>124</v>
      </c>
      <c r="B22" s="58">
        <f t="shared" si="1"/>
        <v>1362</v>
      </c>
      <c r="C22" s="187">
        <f t="shared" si="2"/>
        <v>0.1164799452663987</v>
      </c>
    </row>
    <row r="24" spans="1:11">
      <c r="B24" s="3" t="s">
        <v>208</v>
      </c>
      <c r="C24" s="3" t="s">
        <v>209</v>
      </c>
      <c r="D24" s="3" t="s">
        <v>210</v>
      </c>
    </row>
    <row r="25" spans="1:11">
      <c r="A25" t="s">
        <v>118</v>
      </c>
      <c r="B25">
        <v>903</v>
      </c>
      <c r="C25" s="58">
        <v>1189</v>
      </c>
      <c r="D25" s="58">
        <v>1244</v>
      </c>
    </row>
    <row r="26" spans="1:11">
      <c r="A26" t="s">
        <v>119</v>
      </c>
      <c r="B26">
        <v>928</v>
      </c>
      <c r="C26" s="58">
        <v>980</v>
      </c>
      <c r="D26" s="58">
        <v>1220</v>
      </c>
    </row>
    <row r="27" spans="1:11">
      <c r="A27" t="s">
        <v>120</v>
      </c>
      <c r="B27">
        <v>1964</v>
      </c>
      <c r="C27" s="58">
        <v>2380</v>
      </c>
      <c r="D27" s="58">
        <v>2626</v>
      </c>
    </row>
    <row r="28" spans="1:11">
      <c r="A28" t="s">
        <v>133</v>
      </c>
      <c r="B28">
        <v>3795</v>
      </c>
      <c r="C28" s="58">
        <v>4549</v>
      </c>
      <c r="D28" s="58">
        <v>5090</v>
      </c>
    </row>
    <row r="29" spans="1:11">
      <c r="A29" t="s">
        <v>122</v>
      </c>
      <c r="B29">
        <v>3056</v>
      </c>
      <c r="C29" s="58">
        <v>3633</v>
      </c>
      <c r="D29" s="58">
        <v>3997</v>
      </c>
    </row>
    <row r="30" spans="1:11">
      <c r="A30" t="s">
        <v>123</v>
      </c>
      <c r="B30">
        <v>2636</v>
      </c>
      <c r="C30" s="58">
        <v>3118</v>
      </c>
      <c r="D30" s="58">
        <v>3507</v>
      </c>
    </row>
    <row r="31" spans="1:11">
      <c r="A31" t="s">
        <v>124</v>
      </c>
      <c r="B31">
        <v>9843</v>
      </c>
      <c r="C31" s="58">
        <v>11693</v>
      </c>
      <c r="D31" s="58">
        <v>13055</v>
      </c>
    </row>
    <row r="55" spans="1:7" ht="29" customHeight="1">
      <c r="A55" s="54"/>
      <c r="B55" s="621" t="s">
        <v>211</v>
      </c>
      <c r="C55" s="621" t="s">
        <v>212</v>
      </c>
      <c r="D55" s="621" t="s">
        <v>213</v>
      </c>
      <c r="E55" s="621" t="s">
        <v>174</v>
      </c>
      <c r="F55" s="621" t="s">
        <v>175</v>
      </c>
      <c r="G55" s="621" t="s">
        <v>176</v>
      </c>
    </row>
    <row r="56" spans="1:7">
      <c r="A56" s="54" t="s">
        <v>114</v>
      </c>
      <c r="B56" s="375" t="s">
        <v>214</v>
      </c>
      <c r="C56" s="375" t="s">
        <v>197</v>
      </c>
      <c r="D56" s="375" t="s">
        <v>197</v>
      </c>
      <c r="E56" s="375" t="s">
        <v>215</v>
      </c>
      <c r="F56" s="375" t="s">
        <v>197</v>
      </c>
      <c r="G56" s="375" t="s">
        <v>197</v>
      </c>
    </row>
    <row r="57" spans="1:7">
      <c r="A57" s="351" t="s">
        <v>118</v>
      </c>
      <c r="B57" s="593">
        <v>328957.02270815813</v>
      </c>
      <c r="C57" s="593">
        <v>319317.98664122139</v>
      </c>
      <c r="D57" s="593">
        <v>361107.80851063831</v>
      </c>
      <c r="E57" s="593">
        <v>343245.33762057876</v>
      </c>
      <c r="F57" s="593">
        <v>336052.69264836138</v>
      </c>
      <c r="G57" s="593">
        <v>418855.93043478258</v>
      </c>
    </row>
    <row r="58" spans="1:7">
      <c r="A58" s="351" t="s">
        <v>119</v>
      </c>
      <c r="B58" s="593">
        <v>236549.24489795917</v>
      </c>
      <c r="C58" s="593">
        <v>224557.47836835601</v>
      </c>
      <c r="D58" s="593">
        <v>277692.80701754388</v>
      </c>
      <c r="E58" s="593">
        <v>245238.50491803279</v>
      </c>
      <c r="F58" s="593">
        <v>232410.63157894736</v>
      </c>
      <c r="G58" s="593">
        <v>281334.13020833331</v>
      </c>
    </row>
    <row r="59" spans="1:7">
      <c r="A59" s="351" t="s">
        <v>120</v>
      </c>
      <c r="B59" s="593">
        <v>225733.02857142859</v>
      </c>
      <c r="C59" s="593">
        <v>218489.88452655889</v>
      </c>
      <c r="D59" s="593">
        <v>307267.16279069765</v>
      </c>
      <c r="E59" s="593">
        <v>246148.26351865957</v>
      </c>
      <c r="F59" s="593">
        <v>210491.27667814115</v>
      </c>
      <c r="G59" s="593">
        <v>337445.6953642384</v>
      </c>
    </row>
    <row r="60" spans="1:7">
      <c r="A60" s="351" t="s">
        <v>133</v>
      </c>
      <c r="B60" s="593">
        <v>255043.47504946141</v>
      </c>
      <c r="C60" s="593">
        <v>245982.80706116359</v>
      </c>
      <c r="D60" s="593">
        <v>312076.11195445922</v>
      </c>
      <c r="E60" s="593">
        <v>269660.80864440079</v>
      </c>
      <c r="F60" s="593">
        <v>247161.98370171915</v>
      </c>
      <c r="G60" s="593">
        <v>335128.38259441708</v>
      </c>
    </row>
    <row r="61" spans="1:7">
      <c r="A61" s="351" t="s">
        <v>122</v>
      </c>
      <c r="B61" s="593">
        <v>209900</v>
      </c>
      <c r="C61" s="593">
        <v>203000</v>
      </c>
      <c r="D61" s="593">
        <v>281594</v>
      </c>
      <c r="E61" s="593">
        <v>225000</v>
      </c>
      <c r="F61" s="593">
        <v>220000</v>
      </c>
      <c r="G61" s="593">
        <v>307918</v>
      </c>
    </row>
    <row r="62" spans="1:7">
      <c r="A62" s="351" t="s">
        <v>123</v>
      </c>
      <c r="B62" s="593">
        <v>255000</v>
      </c>
      <c r="C62" s="593">
        <v>247900</v>
      </c>
      <c r="D62" s="593">
        <v>299933</v>
      </c>
      <c r="E62" s="593">
        <v>269653</v>
      </c>
      <c r="F62" s="593">
        <v>230000</v>
      </c>
      <c r="G62" s="593">
        <v>320000</v>
      </c>
    </row>
    <row r="63" spans="1:7">
      <c r="A63" s="351" t="s">
        <v>124</v>
      </c>
      <c r="B63" s="593">
        <v>205000</v>
      </c>
      <c r="C63" s="593">
        <v>199000</v>
      </c>
      <c r="D63" s="593">
        <v>280000</v>
      </c>
      <c r="E63" s="593">
        <v>220000</v>
      </c>
      <c r="F63" s="593">
        <v>214000</v>
      </c>
      <c r="G63" s="593">
        <v>299719</v>
      </c>
    </row>
  </sheetData>
  <mergeCells count="7">
    <mergeCell ref="F1:G1"/>
    <mergeCell ref="H1:I1"/>
    <mergeCell ref="J1:K1"/>
    <mergeCell ref="L1:M1"/>
    <mergeCell ref="B15:C15"/>
    <mergeCell ref="B1:C1"/>
    <mergeCell ref="D1:E1"/>
  </mergeCells>
  <pageMargins left="0.7" right="0.7" top="0.75" bottom="0.75" header="0.3" footer="0.3"/>
  <pageSetup orientation="portrait" horizontalDpi="4294967292" verticalDpi="429496729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B38E5-6054-6F40-BB80-118C3A2BDB65}">
  <dimension ref="A1:F6"/>
  <sheetViews>
    <sheetView workbookViewId="0">
      <selection activeCell="E19" sqref="E19"/>
    </sheetView>
  </sheetViews>
  <sheetFormatPr baseColWidth="10" defaultRowHeight="13"/>
  <sheetData>
    <row r="1" spans="1:6">
      <c r="A1" s="64" t="s">
        <v>349</v>
      </c>
    </row>
    <row r="2" spans="1:6">
      <c r="B2" s="3">
        <v>2019</v>
      </c>
      <c r="C2" s="3">
        <v>2020</v>
      </c>
      <c r="D2" s="3">
        <v>2021</v>
      </c>
      <c r="E2" s="3">
        <v>2022</v>
      </c>
      <c r="F2" s="3">
        <v>2023</v>
      </c>
    </row>
    <row r="3" spans="1:6">
      <c r="A3" s="64" t="s">
        <v>307</v>
      </c>
      <c r="B3">
        <v>7861</v>
      </c>
      <c r="C3">
        <v>6898</v>
      </c>
      <c r="D3">
        <v>6961</v>
      </c>
      <c r="E3">
        <v>7003</v>
      </c>
      <c r="F3">
        <v>7676</v>
      </c>
    </row>
    <row r="4" spans="1:6">
      <c r="A4" s="64" t="s">
        <v>350</v>
      </c>
      <c r="B4">
        <v>6385</v>
      </c>
      <c r="C4">
        <v>5408</v>
      </c>
      <c r="D4">
        <v>4800</v>
      </c>
      <c r="E4">
        <v>5382</v>
      </c>
      <c r="F4">
        <v>6102</v>
      </c>
    </row>
    <row r="5" spans="1:6">
      <c r="A5" s="64" t="s">
        <v>351</v>
      </c>
      <c r="B5">
        <v>5294</v>
      </c>
      <c r="C5">
        <v>4704</v>
      </c>
      <c r="D5">
        <v>5044</v>
      </c>
      <c r="E5">
        <v>4920</v>
      </c>
      <c r="F5">
        <v>5171</v>
      </c>
    </row>
    <row r="6" spans="1:6">
      <c r="A6" s="64" t="s">
        <v>106</v>
      </c>
      <c r="B6">
        <v>22476</v>
      </c>
      <c r="C6">
        <v>20201</v>
      </c>
      <c r="D6">
        <v>20014</v>
      </c>
      <c r="E6">
        <v>20374</v>
      </c>
      <c r="F6">
        <v>22112</v>
      </c>
    </row>
  </sheetData>
  <pageMargins left="0.7" right="0.7" top="0.75" bottom="0.75" header="0.3" footer="0.3"/>
  <pageSetup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E8CF-4238-1F4F-A4B7-C4430C2D1D11}">
  <dimension ref="A1:F6"/>
  <sheetViews>
    <sheetView zoomScale="175" workbookViewId="0">
      <selection activeCell="E19" sqref="E19"/>
    </sheetView>
  </sheetViews>
  <sheetFormatPr baseColWidth="10" defaultRowHeight="13"/>
  <cols>
    <col min="1" max="1" width="17.1640625" customWidth="1"/>
  </cols>
  <sheetData>
    <row r="1" spans="1:6">
      <c r="A1" s="64" t="s">
        <v>344</v>
      </c>
    </row>
    <row r="2" spans="1:6">
      <c r="B2">
        <v>2018</v>
      </c>
      <c r="C2">
        <v>2019</v>
      </c>
      <c r="D2">
        <v>2020</v>
      </c>
      <c r="E2">
        <v>2021</v>
      </c>
      <c r="F2">
        <v>2022</v>
      </c>
    </row>
    <row r="3" spans="1:6">
      <c r="A3" s="64" t="s">
        <v>341</v>
      </c>
      <c r="B3">
        <v>403015</v>
      </c>
      <c r="C3">
        <v>421309</v>
      </c>
      <c r="D3">
        <v>476830</v>
      </c>
      <c r="E3">
        <v>512247</v>
      </c>
      <c r="F3">
        <v>613295</v>
      </c>
    </row>
    <row r="4" spans="1:6">
      <c r="A4" s="64" t="s">
        <v>342</v>
      </c>
      <c r="B4">
        <v>314465</v>
      </c>
      <c r="C4">
        <v>336512</v>
      </c>
      <c r="D4">
        <v>369741</v>
      </c>
      <c r="E4">
        <v>434148</v>
      </c>
      <c r="F4">
        <v>486608</v>
      </c>
    </row>
    <row r="5" spans="1:6">
      <c r="A5" s="64" t="s">
        <v>343</v>
      </c>
      <c r="B5">
        <v>293171</v>
      </c>
      <c r="C5">
        <v>309048</v>
      </c>
      <c r="D5">
        <v>354846</v>
      </c>
      <c r="E5">
        <v>412156</v>
      </c>
      <c r="F5">
        <v>455595</v>
      </c>
    </row>
    <row r="6" spans="1:6">
      <c r="A6" s="64" t="s">
        <v>134</v>
      </c>
      <c r="B6">
        <v>254000</v>
      </c>
      <c r="C6">
        <v>270000</v>
      </c>
      <c r="D6">
        <v>302333</v>
      </c>
      <c r="E6">
        <v>350000</v>
      </c>
      <c r="F6">
        <v>400000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X48"/>
  <sheetViews>
    <sheetView zoomScale="150" zoomScaleNormal="150" zoomScalePageLayoutView="150" workbookViewId="0">
      <pane xSplit="1" ySplit="2" topLeftCell="B3" activePane="bottomRight" state="frozenSplit"/>
      <selection activeCell="E19" sqref="E19"/>
      <selection pane="topRight" activeCell="E19" sqref="E19"/>
      <selection pane="bottomLeft" activeCell="E19" sqref="E19"/>
      <selection pane="bottomRight" activeCell="E19" sqref="E19"/>
    </sheetView>
  </sheetViews>
  <sheetFormatPr baseColWidth="10" defaultColWidth="8.83203125" defaultRowHeight="13"/>
  <cols>
    <col min="1" max="1" width="18.1640625" customWidth="1"/>
    <col min="2" max="7" width="13.83203125" customWidth="1"/>
    <col min="8" max="8" width="12.83203125" bestFit="1" customWidth="1"/>
    <col min="9" max="9" width="13.83203125" customWidth="1"/>
    <col min="10" max="10" width="12.83203125" bestFit="1" customWidth="1"/>
    <col min="11" max="11" width="10.1640625" bestFit="1" customWidth="1"/>
    <col min="12" max="12" width="12.83203125" bestFit="1" customWidth="1"/>
    <col min="13" max="13" width="10.1640625" bestFit="1" customWidth="1"/>
    <col min="14" max="14" width="12.83203125" bestFit="1" customWidth="1"/>
    <col min="16" max="16" width="12.83203125" bestFit="1" customWidth="1"/>
    <col min="17" max="17" width="10.1640625" bestFit="1" customWidth="1"/>
    <col min="18" max="18" width="12.83203125" bestFit="1" customWidth="1"/>
    <col min="19" max="19" width="10.1640625" bestFit="1" customWidth="1"/>
    <col min="20" max="20" width="12.83203125" bestFit="1" customWidth="1"/>
    <col min="21" max="21" width="10.1640625" bestFit="1" customWidth="1"/>
    <col min="22" max="22" width="12.83203125" bestFit="1" customWidth="1"/>
    <col min="23" max="23" width="10.1640625" bestFit="1" customWidth="1"/>
    <col min="24" max="24" width="12.83203125" bestFit="1" customWidth="1"/>
    <col min="25" max="25" width="10.1640625" bestFit="1" customWidth="1"/>
    <col min="26" max="31" width="13.5" customWidth="1"/>
    <col min="32" max="37" width="13.33203125" customWidth="1"/>
    <col min="38" max="38" width="14.1640625" bestFit="1" customWidth="1"/>
    <col min="39" max="39" width="11.1640625" bestFit="1" customWidth="1"/>
    <col min="40" max="40" width="14.1640625" bestFit="1" customWidth="1"/>
    <col min="41" max="41" width="11.1640625" bestFit="1" customWidth="1"/>
    <col min="42" max="42" width="14.1640625" bestFit="1" customWidth="1"/>
    <col min="43" max="43" width="11.1640625" bestFit="1" customWidth="1"/>
    <col min="44" max="44" width="12.5" customWidth="1"/>
    <col min="45" max="45" width="11.1640625" bestFit="1" customWidth="1"/>
    <col min="46" max="46" width="13.5" customWidth="1"/>
    <col min="47" max="47" width="11.1640625" bestFit="1" customWidth="1"/>
    <col min="48" max="48" width="12.1640625" customWidth="1"/>
    <col min="49" max="49" width="11.1640625" bestFit="1" customWidth="1"/>
  </cols>
  <sheetData>
    <row r="1" spans="1:50" ht="16">
      <c r="A1" s="380"/>
      <c r="B1" s="889" t="s">
        <v>171</v>
      </c>
      <c r="C1" s="889"/>
      <c r="D1" s="890" t="s">
        <v>172</v>
      </c>
      <c r="E1" s="890"/>
      <c r="F1" s="888" t="s">
        <v>173</v>
      </c>
      <c r="G1" s="888"/>
      <c r="H1" s="889" t="s">
        <v>174</v>
      </c>
      <c r="I1" s="889"/>
      <c r="J1" s="890" t="s">
        <v>175</v>
      </c>
      <c r="K1" s="890"/>
      <c r="L1" s="888" t="s">
        <v>176</v>
      </c>
      <c r="M1" s="888"/>
      <c r="N1" s="889" t="s">
        <v>178</v>
      </c>
      <c r="O1" s="889"/>
      <c r="P1" s="890" t="s">
        <v>179</v>
      </c>
      <c r="Q1" s="890"/>
      <c r="R1" s="888" t="s">
        <v>180</v>
      </c>
      <c r="S1" s="888"/>
      <c r="T1" s="889" t="s">
        <v>182</v>
      </c>
      <c r="U1" s="889"/>
      <c r="V1" s="890" t="s">
        <v>183</v>
      </c>
      <c r="W1" s="890"/>
      <c r="X1" s="888" t="s">
        <v>184</v>
      </c>
      <c r="Y1" s="888"/>
      <c r="Z1" s="889" t="s">
        <v>187</v>
      </c>
      <c r="AA1" s="889"/>
      <c r="AB1" s="890" t="s">
        <v>188</v>
      </c>
      <c r="AC1" s="890"/>
      <c r="AD1" s="888" t="s">
        <v>189</v>
      </c>
      <c r="AE1" s="888"/>
      <c r="AF1" s="889" t="s">
        <v>192</v>
      </c>
      <c r="AG1" s="889"/>
      <c r="AH1" s="890" t="s">
        <v>193</v>
      </c>
      <c r="AI1" s="890"/>
      <c r="AJ1" s="888" t="s">
        <v>194</v>
      </c>
      <c r="AK1" s="888"/>
      <c r="AL1" s="889" t="s">
        <v>300</v>
      </c>
      <c r="AM1" s="889"/>
      <c r="AN1" s="890" t="s">
        <v>301</v>
      </c>
      <c r="AO1" s="890"/>
      <c r="AP1" s="888" t="s">
        <v>302</v>
      </c>
      <c r="AQ1" s="888"/>
      <c r="AR1" s="889" t="s">
        <v>314</v>
      </c>
      <c r="AS1" s="889"/>
      <c r="AT1" s="890" t="s">
        <v>315</v>
      </c>
      <c r="AU1" s="890"/>
      <c r="AV1" s="888" t="s">
        <v>316</v>
      </c>
      <c r="AW1" s="888"/>
    </row>
    <row r="2" spans="1:50" ht="16">
      <c r="A2" s="381" t="s">
        <v>114</v>
      </c>
      <c r="B2" s="597" t="s">
        <v>197</v>
      </c>
      <c r="C2" s="598" t="s">
        <v>116</v>
      </c>
      <c r="D2" s="601" t="s">
        <v>197</v>
      </c>
      <c r="E2" s="602" t="s">
        <v>116</v>
      </c>
      <c r="F2" s="605" t="s">
        <v>197</v>
      </c>
      <c r="G2" s="606" t="s">
        <v>116</v>
      </c>
      <c r="H2" s="597" t="s">
        <v>197</v>
      </c>
      <c r="I2" s="598" t="s">
        <v>116</v>
      </c>
      <c r="J2" s="601" t="s">
        <v>197</v>
      </c>
      <c r="K2" s="602" t="s">
        <v>116</v>
      </c>
      <c r="L2" s="605" t="s">
        <v>197</v>
      </c>
      <c r="M2" s="606" t="s">
        <v>116</v>
      </c>
      <c r="N2" s="597" t="s">
        <v>197</v>
      </c>
      <c r="O2" s="598" t="s">
        <v>116</v>
      </c>
      <c r="P2" s="601" t="s">
        <v>197</v>
      </c>
      <c r="Q2" s="602" t="s">
        <v>116</v>
      </c>
      <c r="R2" s="605" t="s">
        <v>197</v>
      </c>
      <c r="S2" s="606" t="s">
        <v>116</v>
      </c>
      <c r="T2" s="597" t="s">
        <v>197</v>
      </c>
      <c r="U2" s="598" t="s">
        <v>116</v>
      </c>
      <c r="V2" s="601" t="s">
        <v>197</v>
      </c>
      <c r="W2" s="602" t="s">
        <v>116</v>
      </c>
      <c r="X2" s="605" t="s">
        <v>197</v>
      </c>
      <c r="Y2" s="606" t="s">
        <v>116</v>
      </c>
      <c r="Z2" s="597" t="s">
        <v>197</v>
      </c>
      <c r="AA2" s="598" t="s">
        <v>116</v>
      </c>
      <c r="AB2" s="601" t="s">
        <v>197</v>
      </c>
      <c r="AC2" s="602" t="s">
        <v>116</v>
      </c>
      <c r="AD2" s="605" t="s">
        <v>197</v>
      </c>
      <c r="AE2" s="606" t="s">
        <v>116</v>
      </c>
      <c r="AF2" s="597" t="s">
        <v>197</v>
      </c>
      <c r="AG2" s="598" t="s">
        <v>116</v>
      </c>
      <c r="AH2" s="601" t="s">
        <v>197</v>
      </c>
      <c r="AI2" s="602" t="s">
        <v>116</v>
      </c>
      <c r="AJ2" s="605" t="s">
        <v>197</v>
      </c>
      <c r="AK2" s="606" t="s">
        <v>116</v>
      </c>
      <c r="AL2" s="597" t="s">
        <v>197</v>
      </c>
      <c r="AM2" s="598" t="s">
        <v>116</v>
      </c>
      <c r="AN2" s="601" t="s">
        <v>197</v>
      </c>
      <c r="AO2" s="602" t="s">
        <v>116</v>
      </c>
      <c r="AP2" s="605" t="s">
        <v>197</v>
      </c>
      <c r="AQ2" s="606" t="s">
        <v>116</v>
      </c>
      <c r="AR2" s="597" t="s">
        <v>197</v>
      </c>
      <c r="AS2" s="598" t="s">
        <v>116</v>
      </c>
      <c r="AT2" s="601" t="s">
        <v>197</v>
      </c>
      <c r="AU2" s="602" t="s">
        <v>116</v>
      </c>
      <c r="AV2" s="605" t="s">
        <v>197</v>
      </c>
      <c r="AW2" s="606" t="s">
        <v>116</v>
      </c>
      <c r="AX2" t="s">
        <v>206</v>
      </c>
    </row>
    <row r="3" spans="1:50" ht="16">
      <c r="A3" t="s">
        <v>216</v>
      </c>
      <c r="B3" s="599">
        <v>328957.02270815813</v>
      </c>
      <c r="C3" s="600">
        <v>1189</v>
      </c>
      <c r="D3" s="603">
        <v>319317.98664122139</v>
      </c>
      <c r="E3" s="604">
        <v>1048</v>
      </c>
      <c r="F3" s="607">
        <v>361107.80851063831</v>
      </c>
      <c r="G3" s="608">
        <v>141</v>
      </c>
      <c r="H3" s="599">
        <v>343245.33762057876</v>
      </c>
      <c r="I3" s="600">
        <v>1244</v>
      </c>
      <c r="J3" s="603">
        <v>336052.69264836138</v>
      </c>
      <c r="K3" s="604">
        <v>1129</v>
      </c>
      <c r="L3" s="607">
        <v>418855.93043478258</v>
      </c>
      <c r="M3" s="608">
        <v>115</v>
      </c>
      <c r="N3" s="599">
        <v>324861</v>
      </c>
      <c r="O3" s="600">
        <v>1095</v>
      </c>
      <c r="P3" s="603">
        <v>324783</v>
      </c>
      <c r="Q3" s="604">
        <v>1002</v>
      </c>
      <c r="R3" s="607">
        <v>445756</v>
      </c>
      <c r="S3" s="608">
        <v>93</v>
      </c>
      <c r="T3" s="599">
        <v>340924</v>
      </c>
      <c r="U3" s="600">
        <v>1932</v>
      </c>
      <c r="V3" s="603">
        <v>338265</v>
      </c>
      <c r="W3" s="604">
        <v>1831</v>
      </c>
      <c r="X3" s="607">
        <v>360879</v>
      </c>
      <c r="Y3" s="608">
        <v>101</v>
      </c>
      <c r="Z3" s="599">
        <v>363550</v>
      </c>
      <c r="AA3" s="600">
        <v>2100</v>
      </c>
      <c r="AB3" s="603">
        <v>358201</v>
      </c>
      <c r="AC3" s="604">
        <v>1943</v>
      </c>
      <c r="AD3" s="607">
        <v>429578</v>
      </c>
      <c r="AE3" s="608">
        <v>157</v>
      </c>
      <c r="AF3" s="599">
        <v>391552.52354982647</v>
      </c>
      <c r="AG3" s="600">
        <v>2017</v>
      </c>
      <c r="AH3" s="603">
        <v>382854.00637958531</v>
      </c>
      <c r="AI3" s="604">
        <v>1881</v>
      </c>
      <c r="AJ3" s="607">
        <v>465813.40350877191</v>
      </c>
      <c r="AK3" s="608">
        <v>171</v>
      </c>
      <c r="AL3" s="599">
        <f>'B5_NHA data 2018'!B23</f>
        <v>403015.47931034485</v>
      </c>
      <c r="AM3" s="600">
        <v>1740</v>
      </c>
      <c r="AN3" s="603">
        <v>394238</v>
      </c>
      <c r="AO3" s="604">
        <v>1645</v>
      </c>
      <c r="AP3" s="607">
        <v>505116</v>
      </c>
      <c r="AQ3" s="608">
        <v>95</v>
      </c>
      <c r="AR3" s="599">
        <v>421309.30458817026</v>
      </c>
      <c r="AS3" s="600">
        <v>1809</v>
      </c>
      <c r="AT3" s="603">
        <v>443854.20522803115</v>
      </c>
      <c r="AU3" s="604">
        <v>1798</v>
      </c>
      <c r="AV3" s="607">
        <v>732083.08333333337</v>
      </c>
      <c r="AW3" s="608">
        <v>12</v>
      </c>
      <c r="AX3" s="187">
        <f>AW3/AS3</f>
        <v>6.6334991708126038E-3</v>
      </c>
    </row>
    <row r="4" spans="1:50" ht="16">
      <c r="A4" t="s">
        <v>217</v>
      </c>
      <c r="B4" s="599">
        <v>236549.24489795917</v>
      </c>
      <c r="C4" s="600">
        <v>980</v>
      </c>
      <c r="D4" s="603">
        <v>224557.47836835601</v>
      </c>
      <c r="E4" s="604">
        <v>809</v>
      </c>
      <c r="F4" s="607">
        <v>277692.80701754388</v>
      </c>
      <c r="G4" s="608">
        <v>171</v>
      </c>
      <c r="H4" s="599">
        <v>245238.50491803279</v>
      </c>
      <c r="I4" s="600">
        <v>1220</v>
      </c>
      <c r="J4" s="603">
        <v>232410.63157894736</v>
      </c>
      <c r="K4" s="604">
        <v>1026</v>
      </c>
      <c r="L4" s="607">
        <v>281334.13020833331</v>
      </c>
      <c r="M4" s="608">
        <v>192</v>
      </c>
      <c r="N4" s="599">
        <v>252460</v>
      </c>
      <c r="O4" s="600">
        <v>895</v>
      </c>
      <c r="P4" s="603">
        <v>236218</v>
      </c>
      <c r="Q4" s="604">
        <v>765</v>
      </c>
      <c r="R4" s="607">
        <v>317813</v>
      </c>
      <c r="S4" s="608">
        <v>130</v>
      </c>
      <c r="T4" s="599">
        <v>261780</v>
      </c>
      <c r="U4" s="600">
        <v>1621</v>
      </c>
      <c r="V4" s="603">
        <v>247777</v>
      </c>
      <c r="W4" s="604">
        <v>1561</v>
      </c>
      <c r="X4" s="607">
        <v>312113</v>
      </c>
      <c r="Y4" s="608">
        <v>60</v>
      </c>
      <c r="Z4" s="599">
        <v>273075</v>
      </c>
      <c r="AA4" s="600">
        <v>1784</v>
      </c>
      <c r="AB4" s="603">
        <v>267548</v>
      </c>
      <c r="AC4" s="604">
        <v>1692</v>
      </c>
      <c r="AD4" s="607">
        <v>363390</v>
      </c>
      <c r="AE4" s="608">
        <v>92</v>
      </c>
      <c r="AF4" s="599">
        <v>294985.68994413409</v>
      </c>
      <c r="AG4" s="600">
        <v>1790</v>
      </c>
      <c r="AH4" s="603">
        <v>289813.63280363224</v>
      </c>
      <c r="AI4" s="604">
        <v>1762</v>
      </c>
      <c r="AJ4" s="607">
        <v>371902.44897959183</v>
      </c>
      <c r="AK4" s="608">
        <v>98</v>
      </c>
      <c r="AL4" s="599">
        <f>'B5_NHA data 2018'!B41</f>
        <v>314465.31855604815</v>
      </c>
      <c r="AM4" s="600">
        <v>1579</v>
      </c>
      <c r="AN4" s="603">
        <v>311495</v>
      </c>
      <c r="AO4" s="604">
        <v>1500</v>
      </c>
      <c r="AP4" s="607">
        <v>391697</v>
      </c>
      <c r="AQ4" s="608">
        <v>79</v>
      </c>
      <c r="AR4" s="599">
        <v>336511.72057936026</v>
      </c>
      <c r="AS4" s="600">
        <v>1657</v>
      </c>
      <c r="AT4" s="603">
        <v>336533.79153893318</v>
      </c>
      <c r="AU4" s="604">
        <v>1631</v>
      </c>
      <c r="AV4" s="607">
        <v>384033.07692307694</v>
      </c>
      <c r="AW4" s="608">
        <v>26</v>
      </c>
      <c r="AX4" s="187">
        <f t="shared" ref="AX4:AX9" si="0">AW4/AS4</f>
        <v>1.5691007845503924E-2</v>
      </c>
    </row>
    <row r="5" spans="1:50" ht="16">
      <c r="A5" t="s">
        <v>218</v>
      </c>
      <c r="B5" s="599">
        <v>225733.02857142859</v>
      </c>
      <c r="C5" s="600">
        <v>2380</v>
      </c>
      <c r="D5" s="603">
        <v>218489.88452655889</v>
      </c>
      <c r="E5" s="604">
        <v>2165</v>
      </c>
      <c r="F5" s="607">
        <v>307267.16279069765</v>
      </c>
      <c r="G5" s="608">
        <v>215</v>
      </c>
      <c r="H5" s="599">
        <v>246148.26351865957</v>
      </c>
      <c r="I5" s="600">
        <v>2626</v>
      </c>
      <c r="J5" s="603">
        <v>210491.27667814115</v>
      </c>
      <c r="K5" s="604">
        <v>2324</v>
      </c>
      <c r="L5" s="607">
        <v>337445.6953642384</v>
      </c>
      <c r="M5" s="608">
        <v>302</v>
      </c>
      <c r="N5" s="599">
        <v>240679</v>
      </c>
      <c r="O5" s="600">
        <v>2120</v>
      </c>
      <c r="P5" s="603">
        <v>233427</v>
      </c>
      <c r="Q5" s="604">
        <v>1931</v>
      </c>
      <c r="R5" s="607">
        <v>353528</v>
      </c>
      <c r="S5" s="608">
        <v>189</v>
      </c>
      <c r="T5" s="599">
        <v>253061</v>
      </c>
      <c r="U5" s="600">
        <v>4029</v>
      </c>
      <c r="V5" s="603">
        <v>250778</v>
      </c>
      <c r="W5" s="604">
        <v>3902</v>
      </c>
      <c r="X5" s="607">
        <v>364555</v>
      </c>
      <c r="Y5" s="608">
        <v>127</v>
      </c>
      <c r="Z5" s="599">
        <v>263008</v>
      </c>
      <c r="AA5" s="600">
        <v>4416</v>
      </c>
      <c r="AB5" s="603">
        <v>259025</v>
      </c>
      <c r="AC5" s="604">
        <v>4238</v>
      </c>
      <c r="AD5" s="607">
        <v>387623</v>
      </c>
      <c r="AE5" s="608">
        <v>178</v>
      </c>
      <c r="AF5" s="599">
        <v>279096.62108583015</v>
      </c>
      <c r="AG5" s="600">
        <v>4439</v>
      </c>
      <c r="AH5" s="603">
        <v>270785.57240566035</v>
      </c>
      <c r="AI5" s="604">
        <v>4240</v>
      </c>
      <c r="AJ5" s="607">
        <v>395782.3585858586</v>
      </c>
      <c r="AK5" s="608">
        <v>198</v>
      </c>
      <c r="AL5" s="599">
        <f>'B5_NHA data 2018'!B51</f>
        <v>293171.46597841388</v>
      </c>
      <c r="AM5" s="600">
        <v>4262</v>
      </c>
      <c r="AN5" s="603">
        <v>289304</v>
      </c>
      <c r="AO5" s="604">
        <v>4125</v>
      </c>
      <c r="AP5" s="607">
        <v>410982</v>
      </c>
      <c r="AQ5" s="608">
        <v>137</v>
      </c>
      <c r="AR5" s="599">
        <v>309048.15017064847</v>
      </c>
      <c r="AS5" s="600">
        <v>4395</v>
      </c>
      <c r="AT5" s="603">
        <v>307057.67463235295</v>
      </c>
      <c r="AU5" s="604">
        <v>4352</v>
      </c>
      <c r="AV5" s="607">
        <v>500147.04651162791</v>
      </c>
      <c r="AW5" s="608">
        <v>43</v>
      </c>
      <c r="AX5" s="187">
        <f t="shared" si="0"/>
        <v>9.7838452787258248E-3</v>
      </c>
    </row>
    <row r="6" spans="1:50" ht="16">
      <c r="A6" t="s">
        <v>133</v>
      </c>
      <c r="B6" s="599">
        <v>255043.47504946141</v>
      </c>
      <c r="C6" s="600">
        <v>4549</v>
      </c>
      <c r="D6" s="603">
        <v>245982.80706116359</v>
      </c>
      <c r="E6" s="604">
        <v>4022</v>
      </c>
      <c r="F6" s="607">
        <v>312076.11195445922</v>
      </c>
      <c r="G6" s="608">
        <v>527</v>
      </c>
      <c r="H6" s="599">
        <v>269660.80864440079</v>
      </c>
      <c r="I6" s="600">
        <v>5090</v>
      </c>
      <c r="J6" s="603">
        <v>247161.98370171915</v>
      </c>
      <c r="K6" s="604">
        <v>4479</v>
      </c>
      <c r="L6" s="607">
        <v>335128.38259441708</v>
      </c>
      <c r="M6" s="608">
        <v>609</v>
      </c>
      <c r="N6" s="599">
        <v>265672</v>
      </c>
      <c r="O6" s="600">
        <v>4110</v>
      </c>
      <c r="P6" s="603">
        <v>258758</v>
      </c>
      <c r="Q6" s="604">
        <v>3698</v>
      </c>
      <c r="R6" s="607">
        <v>363077</v>
      </c>
      <c r="S6" s="608">
        <v>412</v>
      </c>
      <c r="T6" s="599">
        <v>277314</v>
      </c>
      <c r="U6" s="600">
        <v>7582</v>
      </c>
      <c r="V6" s="603">
        <v>272098</v>
      </c>
      <c r="W6" s="604">
        <v>7294</v>
      </c>
      <c r="X6" s="607">
        <v>352340</v>
      </c>
      <c r="Y6" s="608">
        <v>288</v>
      </c>
      <c r="Z6" s="599">
        <v>290610</v>
      </c>
      <c r="AA6" s="600">
        <v>8300</v>
      </c>
      <c r="AB6" s="603">
        <v>285332</v>
      </c>
      <c r="AC6" s="604">
        <v>7873</v>
      </c>
      <c r="AD6" s="607">
        <v>397828</v>
      </c>
      <c r="AE6" s="608">
        <v>427</v>
      </c>
      <c r="AF6" s="599">
        <v>310052.84089255397</v>
      </c>
      <c r="AG6" s="600">
        <v>8246</v>
      </c>
      <c r="AH6" s="603">
        <v>301779.8850691361</v>
      </c>
      <c r="AI6" s="604">
        <v>7883</v>
      </c>
      <c r="AJ6" s="607">
        <v>416414.21627408994</v>
      </c>
      <c r="AK6" s="608">
        <v>467</v>
      </c>
      <c r="AL6" s="599">
        <f>'B5_NHA data 2018'!B52</f>
        <v>322818.15855428041</v>
      </c>
      <c r="AM6" s="600">
        <v>7581</v>
      </c>
      <c r="AN6" s="603">
        <v>317627</v>
      </c>
      <c r="AO6" s="604">
        <v>7270</v>
      </c>
      <c r="AP6" s="607">
        <v>434838</v>
      </c>
      <c r="AQ6" s="608">
        <v>311</v>
      </c>
      <c r="AR6" s="599">
        <v>340671.04350591527</v>
      </c>
      <c r="AS6" s="600">
        <v>7861</v>
      </c>
      <c r="AT6" s="603">
        <v>344846.61033286212</v>
      </c>
      <c r="AU6" s="604">
        <v>7781</v>
      </c>
      <c r="AV6" s="607">
        <v>497236.7901234568</v>
      </c>
      <c r="AW6" s="608">
        <v>81</v>
      </c>
      <c r="AX6" s="187">
        <f t="shared" si="0"/>
        <v>1.0304032565831319E-2</v>
      </c>
    </row>
    <row r="7" spans="1:50" ht="16">
      <c r="A7" t="s">
        <v>122</v>
      </c>
      <c r="B7" s="599">
        <v>209900</v>
      </c>
      <c r="C7" s="600">
        <v>3633</v>
      </c>
      <c r="D7" s="603">
        <v>203000</v>
      </c>
      <c r="E7" s="604">
        <v>3374</v>
      </c>
      <c r="F7" s="607">
        <v>281594</v>
      </c>
      <c r="G7" s="608">
        <v>259</v>
      </c>
      <c r="H7" s="599">
        <v>225000</v>
      </c>
      <c r="I7" s="600">
        <v>3997</v>
      </c>
      <c r="J7" s="603">
        <v>220000</v>
      </c>
      <c r="K7" s="604">
        <v>367300</v>
      </c>
      <c r="L7" s="607">
        <v>307918</v>
      </c>
      <c r="M7" s="608">
        <v>324</v>
      </c>
      <c r="N7" s="609">
        <v>216766</v>
      </c>
      <c r="O7" s="609"/>
      <c r="P7" s="610"/>
      <c r="Q7" s="610"/>
      <c r="R7" s="611"/>
      <c r="S7" s="611"/>
      <c r="T7" s="609">
        <v>225000</v>
      </c>
      <c r="U7" s="609"/>
      <c r="V7" s="610"/>
      <c r="W7" s="610"/>
      <c r="X7" s="611"/>
      <c r="Y7" s="611"/>
      <c r="Z7" s="599">
        <v>235000</v>
      </c>
      <c r="AA7" s="609"/>
      <c r="AB7" s="610"/>
      <c r="AC7" s="610"/>
      <c r="AD7" s="611"/>
      <c r="AE7" s="611"/>
      <c r="AF7" s="599">
        <v>250000</v>
      </c>
      <c r="AG7" s="609">
        <v>6890</v>
      </c>
      <c r="AH7" s="610">
        <v>247000</v>
      </c>
      <c r="AI7" s="610">
        <v>6651</v>
      </c>
      <c r="AJ7" s="611">
        <v>359933</v>
      </c>
      <c r="AK7" s="611">
        <v>239</v>
      </c>
      <c r="AL7" s="599">
        <f>'B5_NHA data 2018'!B53</f>
        <v>265000</v>
      </c>
      <c r="AM7" s="609">
        <v>6368</v>
      </c>
      <c r="AN7" s="610">
        <v>262000</v>
      </c>
      <c r="AO7" s="610">
        <v>6197</v>
      </c>
      <c r="AP7" s="611">
        <v>359933</v>
      </c>
      <c r="AQ7" s="611">
        <v>171</v>
      </c>
      <c r="AR7" s="599">
        <v>282000</v>
      </c>
      <c r="AS7" s="609">
        <v>6385</v>
      </c>
      <c r="AT7" s="610">
        <v>280000</v>
      </c>
      <c r="AU7" s="610">
        <v>6336</v>
      </c>
      <c r="AV7" s="611">
        <v>420000</v>
      </c>
      <c r="AW7" s="611">
        <v>49</v>
      </c>
      <c r="AX7" s="187">
        <f t="shared" si="0"/>
        <v>7.674236491777604E-3</v>
      </c>
    </row>
    <row r="8" spans="1:50" ht="16">
      <c r="A8" t="s">
        <v>123</v>
      </c>
      <c r="B8" s="599">
        <v>255000</v>
      </c>
      <c r="C8" s="600">
        <v>3118</v>
      </c>
      <c r="D8" s="603">
        <v>247900</v>
      </c>
      <c r="E8" s="604">
        <v>2700</v>
      </c>
      <c r="F8" s="607">
        <v>299933</v>
      </c>
      <c r="G8" s="608">
        <v>418</v>
      </c>
      <c r="H8" s="599">
        <v>269653</v>
      </c>
      <c r="I8" s="600">
        <v>3507</v>
      </c>
      <c r="J8" s="603">
        <v>230000</v>
      </c>
      <c r="K8" s="604">
        <v>3062</v>
      </c>
      <c r="L8" s="607">
        <v>320000</v>
      </c>
      <c r="M8" s="608">
        <v>445</v>
      </c>
      <c r="N8" s="609">
        <v>268000</v>
      </c>
      <c r="O8" s="609"/>
      <c r="P8" s="610"/>
      <c r="Q8" s="610"/>
      <c r="R8" s="611"/>
      <c r="S8" s="611"/>
      <c r="T8" s="609">
        <v>275000</v>
      </c>
      <c r="U8" s="609"/>
      <c r="V8" s="610"/>
      <c r="W8" s="610"/>
      <c r="X8" s="611"/>
      <c r="Y8" s="611"/>
      <c r="Z8" s="599">
        <v>294000</v>
      </c>
      <c r="AA8" s="609"/>
      <c r="AB8" s="610"/>
      <c r="AC8" s="610"/>
      <c r="AD8" s="611"/>
      <c r="AE8" s="611"/>
      <c r="AF8" s="599">
        <v>314000</v>
      </c>
      <c r="AG8" s="609">
        <v>5670</v>
      </c>
      <c r="AH8" s="610">
        <v>306533</v>
      </c>
      <c r="AI8" s="610">
        <v>5357</v>
      </c>
      <c r="AJ8" s="611">
        <v>405000</v>
      </c>
      <c r="AK8" s="611">
        <v>313</v>
      </c>
      <c r="AL8" s="599">
        <f>'B5_NHA data 2018'!B54</f>
        <v>330000</v>
      </c>
      <c r="AM8" s="609">
        <v>5005</v>
      </c>
      <c r="AN8" s="610">
        <v>325000</v>
      </c>
      <c r="AO8" s="610">
        <v>4767</v>
      </c>
      <c r="AP8" s="611">
        <v>427000</v>
      </c>
      <c r="AQ8" s="611">
        <v>238</v>
      </c>
      <c r="AR8" s="599">
        <v>349000</v>
      </c>
      <c r="AS8" s="609">
        <v>5294</v>
      </c>
      <c r="AT8" s="610">
        <v>347000</v>
      </c>
      <c r="AU8" s="610">
        <v>5230</v>
      </c>
      <c r="AV8" s="611">
        <v>481100</v>
      </c>
      <c r="AW8" s="611">
        <v>64</v>
      </c>
      <c r="AX8" s="187">
        <f t="shared" si="0"/>
        <v>1.2089157536834151E-2</v>
      </c>
    </row>
    <row r="9" spans="1:50" ht="16">
      <c r="A9" t="s">
        <v>124</v>
      </c>
      <c r="B9" s="599">
        <v>205000</v>
      </c>
      <c r="C9" s="600">
        <v>11693</v>
      </c>
      <c r="D9" s="603">
        <v>199000</v>
      </c>
      <c r="E9" s="604">
        <v>10790</v>
      </c>
      <c r="F9" s="607">
        <v>280000</v>
      </c>
      <c r="G9" s="608">
        <v>903</v>
      </c>
      <c r="H9" s="599">
        <v>220000</v>
      </c>
      <c r="I9" s="600">
        <v>13055</v>
      </c>
      <c r="J9" s="603">
        <v>214000</v>
      </c>
      <c r="K9" s="604">
        <v>12008</v>
      </c>
      <c r="L9" s="607">
        <v>299719</v>
      </c>
      <c r="M9" s="608">
        <v>1047</v>
      </c>
      <c r="N9" s="609">
        <v>219000</v>
      </c>
      <c r="O9" s="609"/>
      <c r="P9" s="610"/>
      <c r="Q9" s="610"/>
      <c r="R9" s="611"/>
      <c r="S9" s="611"/>
      <c r="T9" s="609">
        <v>221000</v>
      </c>
      <c r="U9" s="609"/>
      <c r="V9" s="610"/>
      <c r="W9" s="610"/>
      <c r="X9" s="611"/>
      <c r="Y9" s="611"/>
      <c r="Z9" s="599">
        <v>230000</v>
      </c>
      <c r="AA9" s="609"/>
      <c r="AB9" s="610"/>
      <c r="AC9" s="610"/>
      <c r="AD9" s="611"/>
      <c r="AE9" s="611"/>
      <c r="AF9" s="599">
        <v>240000</v>
      </c>
      <c r="AG9" s="609">
        <v>24029</v>
      </c>
      <c r="AH9" s="610">
        <v>237933</v>
      </c>
      <c r="AI9" s="610">
        <v>23243</v>
      </c>
      <c r="AJ9" s="611">
        <v>365000</v>
      </c>
      <c r="AK9" s="611">
        <v>786</v>
      </c>
      <c r="AL9" s="599">
        <f>'B5_NHA data 2018'!B55</f>
        <v>254000</v>
      </c>
      <c r="AM9" s="609">
        <v>22483</v>
      </c>
      <c r="AN9" s="610">
        <v>250000</v>
      </c>
      <c r="AO9" s="610">
        <v>21833</v>
      </c>
      <c r="AP9" s="611">
        <v>374266</v>
      </c>
      <c r="AQ9" s="611">
        <v>650</v>
      </c>
      <c r="AR9" s="599">
        <v>270000</v>
      </c>
      <c r="AS9" s="609">
        <v>22476</v>
      </c>
      <c r="AT9" s="610">
        <v>269933</v>
      </c>
      <c r="AU9" s="610">
        <v>22293</v>
      </c>
      <c r="AV9" s="611">
        <v>410000</v>
      </c>
      <c r="AW9" s="611">
        <v>183</v>
      </c>
      <c r="AX9" s="187">
        <f t="shared" si="0"/>
        <v>8.142018152696209E-3</v>
      </c>
    </row>
    <row r="12" spans="1:50">
      <c r="B12" t="s">
        <v>323</v>
      </c>
      <c r="C12" t="s">
        <v>324</v>
      </c>
      <c r="D12" t="s">
        <v>325</v>
      </c>
      <c r="H12" s="58"/>
      <c r="I12" s="58"/>
      <c r="J12" s="58"/>
      <c r="K12" s="556"/>
    </row>
    <row r="13" spans="1:50">
      <c r="A13" t="s">
        <v>216</v>
      </c>
      <c r="B13" s="58">
        <f>AK3</f>
        <v>171</v>
      </c>
      <c r="C13" s="634">
        <f>AQ3</f>
        <v>95</v>
      </c>
      <c r="D13" s="58">
        <f>AW3</f>
        <v>12</v>
      </c>
      <c r="H13" s="58"/>
      <c r="I13" s="58"/>
      <c r="J13" s="58"/>
      <c r="K13" s="556"/>
    </row>
    <row r="14" spans="1:50">
      <c r="A14" t="s">
        <v>217</v>
      </c>
      <c r="B14" s="58">
        <f t="shared" ref="B14:B19" si="1">AK4</f>
        <v>98</v>
      </c>
      <c r="C14" s="634">
        <f t="shared" ref="C14:C19" si="2">AQ4</f>
        <v>79</v>
      </c>
      <c r="D14" s="58">
        <f t="shared" ref="D14:D19" si="3">AW4</f>
        <v>26</v>
      </c>
      <c r="H14" s="58"/>
      <c r="I14" s="58"/>
      <c r="J14" s="58"/>
      <c r="K14" s="556"/>
    </row>
    <row r="15" spans="1:50">
      <c r="A15" t="s">
        <v>218</v>
      </c>
      <c r="B15" s="58">
        <f t="shared" si="1"/>
        <v>198</v>
      </c>
      <c r="C15" s="634">
        <f t="shared" si="2"/>
        <v>137</v>
      </c>
      <c r="D15" s="58">
        <f t="shared" si="3"/>
        <v>43</v>
      </c>
      <c r="H15" s="58"/>
      <c r="I15" s="58"/>
      <c r="J15" s="58"/>
      <c r="K15" s="556"/>
    </row>
    <row r="16" spans="1:50">
      <c r="A16" t="s">
        <v>133</v>
      </c>
      <c r="B16" s="58">
        <f t="shared" si="1"/>
        <v>467</v>
      </c>
      <c r="C16" s="634">
        <f t="shared" si="2"/>
        <v>311</v>
      </c>
      <c r="D16" s="58">
        <f t="shared" si="3"/>
        <v>81</v>
      </c>
      <c r="H16" s="58"/>
      <c r="I16" s="58"/>
      <c r="J16" s="58"/>
      <c r="K16" s="556"/>
    </row>
    <row r="17" spans="1:12">
      <c r="A17" t="s">
        <v>122</v>
      </c>
      <c r="B17" s="58">
        <f t="shared" si="1"/>
        <v>239</v>
      </c>
      <c r="C17" s="634">
        <f t="shared" si="2"/>
        <v>171</v>
      </c>
      <c r="D17" s="58">
        <f t="shared" si="3"/>
        <v>49</v>
      </c>
      <c r="H17" s="58"/>
      <c r="I17" s="58"/>
      <c r="J17" s="58"/>
      <c r="K17" s="556"/>
    </row>
    <row r="18" spans="1:12">
      <c r="A18" t="s">
        <v>123</v>
      </c>
      <c r="B18" s="58">
        <f t="shared" si="1"/>
        <v>313</v>
      </c>
      <c r="C18" s="634">
        <f t="shared" si="2"/>
        <v>238</v>
      </c>
      <c r="D18" s="58">
        <f t="shared" si="3"/>
        <v>64</v>
      </c>
      <c r="H18" s="58"/>
      <c r="I18" s="58"/>
      <c r="J18" s="58"/>
      <c r="K18" s="556"/>
    </row>
    <row r="19" spans="1:12">
      <c r="A19" t="s">
        <v>124</v>
      </c>
      <c r="B19" s="58">
        <f t="shared" si="1"/>
        <v>786</v>
      </c>
      <c r="C19" s="634">
        <f t="shared" si="2"/>
        <v>650</v>
      </c>
      <c r="D19" s="58">
        <f t="shared" si="3"/>
        <v>183</v>
      </c>
    </row>
    <row r="21" spans="1:12">
      <c r="B21" s="3" t="s">
        <v>208</v>
      </c>
      <c r="C21" s="3" t="s">
        <v>209</v>
      </c>
      <c r="D21" s="3" t="s">
        <v>210</v>
      </c>
      <c r="E21" s="3" t="s">
        <v>219</v>
      </c>
      <c r="F21" s="3" t="s">
        <v>220</v>
      </c>
      <c r="G21" s="3" t="s">
        <v>221</v>
      </c>
      <c r="H21" s="3" t="s">
        <v>297</v>
      </c>
      <c r="I21" s="3" t="s">
        <v>309</v>
      </c>
      <c r="J21" s="3" t="s">
        <v>320</v>
      </c>
      <c r="K21" s="3" t="s">
        <v>321</v>
      </c>
    </row>
    <row r="22" spans="1:12">
      <c r="A22" t="s">
        <v>216</v>
      </c>
      <c r="B22">
        <v>903</v>
      </c>
      <c r="C22" s="58">
        <v>1189</v>
      </c>
      <c r="D22" s="58">
        <v>1244</v>
      </c>
      <c r="E22" s="58">
        <f>O3</f>
        <v>1095</v>
      </c>
      <c r="F22" s="58">
        <f>U3</f>
        <v>1932</v>
      </c>
      <c r="G22" s="58">
        <f>AA3</f>
        <v>2100</v>
      </c>
      <c r="H22" s="628">
        <f>AG3</f>
        <v>2017</v>
      </c>
      <c r="I22" s="58">
        <f>AM3</f>
        <v>1740</v>
      </c>
      <c r="J22" s="58">
        <f>AS3</f>
        <v>1809</v>
      </c>
      <c r="K22" s="556">
        <f>(J22-I22)/I22</f>
        <v>3.9655172413793106E-2</v>
      </c>
      <c r="L22" s="58">
        <f>J22-I22</f>
        <v>69</v>
      </c>
    </row>
    <row r="23" spans="1:12">
      <c r="A23" t="s">
        <v>217</v>
      </c>
      <c r="B23">
        <v>928</v>
      </c>
      <c r="C23" s="58">
        <v>980</v>
      </c>
      <c r="D23" s="58">
        <v>1220</v>
      </c>
      <c r="E23" s="58">
        <f t="shared" ref="E23:E25" si="4">O4</f>
        <v>895</v>
      </c>
      <c r="F23" s="58">
        <f t="shared" ref="F23:F25" si="5">U4</f>
        <v>1621</v>
      </c>
      <c r="G23" s="58">
        <f t="shared" ref="G23:G25" si="6">AA4</f>
        <v>1784</v>
      </c>
      <c r="H23" s="628">
        <f t="shared" ref="H23:H28" si="7">AG4</f>
        <v>1790</v>
      </c>
      <c r="I23" s="58">
        <f t="shared" ref="I23:I28" si="8">AM4</f>
        <v>1579</v>
      </c>
      <c r="J23" s="58">
        <f t="shared" ref="J23:J28" si="9">AS4</f>
        <v>1657</v>
      </c>
      <c r="K23" s="556">
        <f t="shared" ref="K23:K28" si="10">(J23-I23)/I23</f>
        <v>4.9398353388220392E-2</v>
      </c>
      <c r="L23" s="58">
        <f t="shared" ref="L23:L28" si="11">J23-I23</f>
        <v>78</v>
      </c>
    </row>
    <row r="24" spans="1:12">
      <c r="A24" t="s">
        <v>218</v>
      </c>
      <c r="B24">
        <v>1964</v>
      </c>
      <c r="C24" s="58">
        <v>2380</v>
      </c>
      <c r="D24" s="58">
        <v>2626</v>
      </c>
      <c r="E24" s="58">
        <f t="shared" si="4"/>
        <v>2120</v>
      </c>
      <c r="F24" s="58">
        <f t="shared" si="5"/>
        <v>4029</v>
      </c>
      <c r="G24" s="58">
        <f t="shared" si="6"/>
        <v>4416</v>
      </c>
      <c r="H24" s="628">
        <f t="shared" si="7"/>
        <v>4439</v>
      </c>
      <c r="I24" s="58">
        <f t="shared" si="8"/>
        <v>4262</v>
      </c>
      <c r="J24" s="58">
        <f t="shared" si="9"/>
        <v>4395</v>
      </c>
      <c r="K24" s="556">
        <f t="shared" si="10"/>
        <v>3.1206006569685595E-2</v>
      </c>
      <c r="L24" s="58">
        <f t="shared" si="11"/>
        <v>133</v>
      </c>
    </row>
    <row r="25" spans="1:12">
      <c r="A25" t="s">
        <v>133</v>
      </c>
      <c r="B25">
        <v>3795</v>
      </c>
      <c r="C25" s="58">
        <v>4549</v>
      </c>
      <c r="D25" s="58">
        <v>5090</v>
      </c>
      <c r="E25" s="58">
        <f t="shared" si="4"/>
        <v>4110</v>
      </c>
      <c r="F25" s="58">
        <f t="shared" si="5"/>
        <v>7582</v>
      </c>
      <c r="G25" s="58">
        <f t="shared" si="6"/>
        <v>8300</v>
      </c>
      <c r="H25" s="628">
        <f t="shared" si="7"/>
        <v>8246</v>
      </c>
      <c r="I25" s="58">
        <f t="shared" si="8"/>
        <v>7581</v>
      </c>
      <c r="J25" s="58">
        <f t="shared" si="9"/>
        <v>7861</v>
      </c>
      <c r="K25" s="556">
        <f t="shared" si="10"/>
        <v>3.6934441366574332E-2</v>
      </c>
      <c r="L25" s="58">
        <f t="shared" si="11"/>
        <v>280</v>
      </c>
    </row>
    <row r="26" spans="1:12">
      <c r="A26" t="s">
        <v>122</v>
      </c>
      <c r="B26">
        <v>3056</v>
      </c>
      <c r="C26" s="58">
        <v>3633</v>
      </c>
      <c r="D26" s="58">
        <v>3997</v>
      </c>
      <c r="H26" s="628">
        <f t="shared" si="7"/>
        <v>6890</v>
      </c>
      <c r="I26" s="58">
        <f t="shared" si="8"/>
        <v>6368</v>
      </c>
      <c r="J26" s="58">
        <f t="shared" si="9"/>
        <v>6385</v>
      </c>
      <c r="K26" s="556">
        <f t="shared" si="10"/>
        <v>2.6695979899497486E-3</v>
      </c>
      <c r="L26" s="58">
        <f t="shared" si="11"/>
        <v>17</v>
      </c>
    </row>
    <row r="27" spans="1:12">
      <c r="A27" t="s">
        <v>123</v>
      </c>
      <c r="B27">
        <v>2636</v>
      </c>
      <c r="C27" s="58">
        <v>3118</v>
      </c>
      <c r="D27" s="58">
        <v>3507</v>
      </c>
      <c r="H27" s="628">
        <f t="shared" si="7"/>
        <v>5670</v>
      </c>
      <c r="I27" s="58">
        <f t="shared" si="8"/>
        <v>5005</v>
      </c>
      <c r="J27" s="58">
        <f t="shared" si="9"/>
        <v>5294</v>
      </c>
      <c r="K27" s="556">
        <f t="shared" si="10"/>
        <v>5.774225774225774E-2</v>
      </c>
      <c r="L27" s="58">
        <f t="shared" si="11"/>
        <v>289</v>
      </c>
    </row>
    <row r="28" spans="1:12">
      <c r="A28" t="s">
        <v>124</v>
      </c>
      <c r="B28">
        <v>9843</v>
      </c>
      <c r="C28" s="58">
        <v>11693</v>
      </c>
      <c r="D28" s="58">
        <v>13055</v>
      </c>
      <c r="E28">
        <v>10444</v>
      </c>
      <c r="F28">
        <v>20297</v>
      </c>
      <c r="G28">
        <v>22864</v>
      </c>
      <c r="H28" s="628">
        <f t="shared" si="7"/>
        <v>24029</v>
      </c>
      <c r="I28" s="58">
        <f t="shared" si="8"/>
        <v>22483</v>
      </c>
      <c r="J28" s="58">
        <f t="shared" si="9"/>
        <v>22476</v>
      </c>
      <c r="K28" s="556">
        <f t="shared" si="10"/>
        <v>-3.1134635057599076E-4</v>
      </c>
      <c r="L28" s="58">
        <f t="shared" si="11"/>
        <v>-7</v>
      </c>
    </row>
    <row r="29" spans="1:12">
      <c r="H29" s="556"/>
    </row>
    <row r="31" spans="1:12">
      <c r="F31" s="556"/>
    </row>
    <row r="32" spans="1:12">
      <c r="F32" s="556"/>
    </row>
    <row r="33" spans="6:15">
      <c r="F33" s="556"/>
    </row>
    <row r="34" spans="6:15">
      <c r="F34" s="556"/>
    </row>
    <row r="35" spans="6:15">
      <c r="F35" s="556"/>
    </row>
    <row r="36" spans="6:15">
      <c r="F36" s="556"/>
    </row>
    <row r="37" spans="6:15">
      <c r="F37" s="556"/>
    </row>
    <row r="40" spans="6:15" ht="39">
      <c r="G40" s="54"/>
      <c r="H40" s="621" t="s">
        <v>211</v>
      </c>
      <c r="I40" s="621" t="s">
        <v>174</v>
      </c>
      <c r="J40" s="621" t="s">
        <v>178</v>
      </c>
      <c r="K40" s="621" t="s">
        <v>182</v>
      </c>
      <c r="L40" s="621" t="s">
        <v>187</v>
      </c>
      <c r="M40" s="621" t="s">
        <v>192</v>
      </c>
      <c r="N40" s="621" t="s">
        <v>300</v>
      </c>
      <c r="O40" s="621" t="s">
        <v>314</v>
      </c>
    </row>
    <row r="41" spans="6:15" ht="39">
      <c r="G41" s="54" t="s">
        <v>114</v>
      </c>
      <c r="H41" s="408" t="s">
        <v>214</v>
      </c>
      <c r="I41" s="408" t="s">
        <v>215</v>
      </c>
      <c r="J41" s="408" t="s">
        <v>222</v>
      </c>
      <c r="K41" s="408" t="s">
        <v>223</v>
      </c>
      <c r="L41" s="408" t="s">
        <v>224</v>
      </c>
      <c r="M41" s="408" t="s">
        <v>298</v>
      </c>
      <c r="N41" s="408" t="s">
        <v>310</v>
      </c>
      <c r="O41" s="408" t="s">
        <v>322</v>
      </c>
    </row>
    <row r="42" spans="6:15">
      <c r="G42" s="351" t="s">
        <v>216</v>
      </c>
      <c r="H42" s="593">
        <v>328957.02270815813</v>
      </c>
      <c r="I42" s="593">
        <v>343245.33762057876</v>
      </c>
      <c r="J42" s="593">
        <f>N3</f>
        <v>324861</v>
      </c>
      <c r="K42" s="593">
        <f>T3</f>
        <v>340924</v>
      </c>
      <c r="L42" s="593">
        <f>Z3</f>
        <v>363550</v>
      </c>
      <c r="M42" s="59">
        <f>AF3</f>
        <v>391552.52354982647</v>
      </c>
      <c r="N42" s="59">
        <f>AL3</f>
        <v>403015.47931034485</v>
      </c>
      <c r="O42" s="59">
        <f>AR3</f>
        <v>421309.30458817026</v>
      </c>
    </row>
    <row r="43" spans="6:15">
      <c r="G43" s="351" t="s">
        <v>217</v>
      </c>
      <c r="H43" s="593">
        <v>236549.24489795917</v>
      </c>
      <c r="I43" s="593">
        <v>245238.50491803279</v>
      </c>
      <c r="J43" s="593">
        <f t="shared" ref="J43:J48" si="12">N4</f>
        <v>252460</v>
      </c>
      <c r="K43" s="593">
        <f t="shared" ref="K43:K48" si="13">T4</f>
        <v>261780</v>
      </c>
      <c r="L43" s="593">
        <f t="shared" ref="L43:L48" si="14">Z4</f>
        <v>273075</v>
      </c>
      <c r="M43" s="59">
        <f t="shared" ref="M43:M48" si="15">AF4</f>
        <v>294985.68994413409</v>
      </c>
      <c r="N43" s="59">
        <f t="shared" ref="N43:N48" si="16">AL4</f>
        <v>314465.31855604815</v>
      </c>
      <c r="O43" s="59">
        <f t="shared" ref="O43:O48" si="17">AR4</f>
        <v>336511.72057936026</v>
      </c>
    </row>
    <row r="44" spans="6:15">
      <c r="G44" s="351" t="s">
        <v>218</v>
      </c>
      <c r="H44" s="593">
        <v>225733.02857142859</v>
      </c>
      <c r="I44" s="593">
        <v>246148.26351865957</v>
      </c>
      <c r="J44" s="593">
        <f t="shared" si="12"/>
        <v>240679</v>
      </c>
      <c r="K44" s="593">
        <f t="shared" si="13"/>
        <v>253061</v>
      </c>
      <c r="L44" s="593">
        <f t="shared" si="14"/>
        <v>263008</v>
      </c>
      <c r="M44" s="59">
        <f t="shared" si="15"/>
        <v>279096.62108583015</v>
      </c>
      <c r="N44" s="59">
        <f t="shared" si="16"/>
        <v>293171.46597841388</v>
      </c>
      <c r="O44" s="59">
        <f t="shared" si="17"/>
        <v>309048.15017064847</v>
      </c>
    </row>
    <row r="45" spans="6:15">
      <c r="G45" s="351" t="s">
        <v>133</v>
      </c>
      <c r="H45" s="593">
        <v>255043.47504946141</v>
      </c>
      <c r="I45" s="593">
        <v>269660.80864440079</v>
      </c>
      <c r="J45" s="593">
        <f t="shared" si="12"/>
        <v>265672</v>
      </c>
      <c r="K45" s="593">
        <f t="shared" si="13"/>
        <v>277314</v>
      </c>
      <c r="L45" s="593">
        <f t="shared" si="14"/>
        <v>290610</v>
      </c>
      <c r="M45" s="59">
        <f t="shared" si="15"/>
        <v>310052.84089255397</v>
      </c>
      <c r="N45" s="59">
        <f t="shared" si="16"/>
        <v>322818.15855428041</v>
      </c>
      <c r="O45" s="59">
        <f t="shared" si="17"/>
        <v>340671.04350591527</v>
      </c>
    </row>
    <row r="46" spans="6:15">
      <c r="G46" s="351" t="s">
        <v>122</v>
      </c>
      <c r="H46" s="593">
        <v>209900</v>
      </c>
      <c r="I46" s="593">
        <v>225000</v>
      </c>
      <c r="J46" s="593">
        <f t="shared" si="12"/>
        <v>216766</v>
      </c>
      <c r="K46" s="593">
        <f t="shared" si="13"/>
        <v>225000</v>
      </c>
      <c r="L46" s="593">
        <f t="shared" si="14"/>
        <v>235000</v>
      </c>
      <c r="M46" s="59">
        <f t="shared" si="15"/>
        <v>250000</v>
      </c>
      <c r="N46" s="59">
        <f t="shared" si="16"/>
        <v>265000</v>
      </c>
      <c r="O46" s="59">
        <f t="shared" si="17"/>
        <v>282000</v>
      </c>
    </row>
    <row r="47" spans="6:15">
      <c r="G47" s="351" t="s">
        <v>123</v>
      </c>
      <c r="H47" s="593">
        <v>255000</v>
      </c>
      <c r="I47" s="593">
        <v>269653</v>
      </c>
      <c r="J47" s="593">
        <f t="shared" si="12"/>
        <v>268000</v>
      </c>
      <c r="K47" s="593">
        <f t="shared" si="13"/>
        <v>275000</v>
      </c>
      <c r="L47" s="593">
        <f t="shared" si="14"/>
        <v>294000</v>
      </c>
      <c r="M47" s="59">
        <f t="shared" si="15"/>
        <v>314000</v>
      </c>
      <c r="N47" s="59">
        <f t="shared" si="16"/>
        <v>330000</v>
      </c>
      <c r="O47" s="59">
        <f t="shared" si="17"/>
        <v>349000</v>
      </c>
    </row>
    <row r="48" spans="6:15">
      <c r="G48" s="351" t="s">
        <v>124</v>
      </c>
      <c r="H48" s="593">
        <v>205000</v>
      </c>
      <c r="I48" s="593">
        <v>220000</v>
      </c>
      <c r="J48" s="593">
        <f t="shared" si="12"/>
        <v>219000</v>
      </c>
      <c r="K48" s="593">
        <f t="shared" si="13"/>
        <v>221000</v>
      </c>
      <c r="L48" s="593">
        <f t="shared" si="14"/>
        <v>230000</v>
      </c>
      <c r="M48" s="59">
        <f t="shared" si="15"/>
        <v>240000</v>
      </c>
      <c r="N48" s="59">
        <f t="shared" si="16"/>
        <v>254000</v>
      </c>
      <c r="O48" s="59">
        <f t="shared" si="17"/>
        <v>270000</v>
      </c>
    </row>
  </sheetData>
  <mergeCells count="24">
    <mergeCell ref="AR1:AS1"/>
    <mergeCell ref="AT1:AU1"/>
    <mergeCell ref="AV1:AW1"/>
    <mergeCell ref="AF1:AG1"/>
    <mergeCell ref="AH1:AI1"/>
    <mergeCell ref="AJ1:AK1"/>
    <mergeCell ref="AP1:AQ1"/>
    <mergeCell ref="Z1:AA1"/>
    <mergeCell ref="AB1:AC1"/>
    <mergeCell ref="AD1:AE1"/>
    <mergeCell ref="AL1:AM1"/>
    <mergeCell ref="AN1:AO1"/>
    <mergeCell ref="X1:Y1"/>
    <mergeCell ref="N1:O1"/>
    <mergeCell ref="P1:Q1"/>
    <mergeCell ref="R1:S1"/>
    <mergeCell ref="T1:U1"/>
    <mergeCell ref="V1:W1"/>
    <mergeCell ref="L1:M1"/>
    <mergeCell ref="B1:C1"/>
    <mergeCell ref="D1:E1"/>
    <mergeCell ref="F1:G1"/>
    <mergeCell ref="H1:I1"/>
    <mergeCell ref="J1:K1"/>
  </mergeCells>
  <phoneticPr fontId="23" type="noConversion"/>
  <pageMargins left="0.7" right="0.7" top="0.75" bottom="0.75" header="0.3" footer="0.3"/>
  <pageSetup scale="15" orientation="portrait" horizontalDpi="4294967292" verticalDpi="429496729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26"/>
  <sheetViews>
    <sheetView workbookViewId="0">
      <selection activeCell="B6" sqref="B6"/>
    </sheetView>
  </sheetViews>
  <sheetFormatPr baseColWidth="10" defaultColWidth="8.83203125" defaultRowHeight="13"/>
  <cols>
    <col min="1" max="1" width="19.83203125" bestFit="1" customWidth="1"/>
    <col min="2" max="2" width="10.5" customWidth="1"/>
    <col min="3" max="3" width="8" customWidth="1"/>
    <col min="4" max="4" width="9.83203125" customWidth="1"/>
    <col min="5" max="5" width="8" customWidth="1"/>
    <col min="6" max="6" width="10.83203125" customWidth="1"/>
    <col min="7" max="7" width="7" customWidth="1"/>
    <col min="8" max="10" width="8.5" customWidth="1"/>
    <col min="12" max="12" width="22.1640625" style="552" bestFit="1" customWidth="1"/>
    <col min="13" max="13" width="0" style="553" hidden="1" customWidth="1"/>
    <col min="14" max="20" width="8.83203125" style="553"/>
    <col min="21" max="21" width="8.83203125" style="211"/>
  </cols>
  <sheetData>
    <row r="1" spans="1:21" s="526" customFormat="1" ht="27.75" customHeight="1">
      <c r="A1" s="525"/>
      <c r="B1" s="894" t="s">
        <v>167</v>
      </c>
      <c r="C1" s="894"/>
      <c r="D1" s="894" t="s">
        <v>168</v>
      </c>
      <c r="E1" s="894"/>
      <c r="F1" s="894" t="s">
        <v>169</v>
      </c>
      <c r="G1" s="894"/>
      <c r="H1" s="891" t="s">
        <v>225</v>
      </c>
      <c r="I1" s="892"/>
      <c r="J1" s="893"/>
      <c r="L1" s="543" t="s">
        <v>111</v>
      </c>
      <c r="M1" s="544"/>
      <c r="N1" s="544"/>
      <c r="O1" s="544"/>
      <c r="P1" s="544"/>
      <c r="Q1" s="544"/>
      <c r="R1" s="544"/>
      <c r="S1" s="544"/>
      <c r="T1" s="544"/>
      <c r="U1" s="545"/>
    </row>
    <row r="2" spans="1:21" s="526" customFormat="1" ht="36" customHeight="1">
      <c r="A2" s="527" t="s">
        <v>114</v>
      </c>
      <c r="B2" s="408" t="s">
        <v>197</v>
      </c>
      <c r="C2" s="409" t="s">
        <v>116</v>
      </c>
      <c r="D2" s="408" t="s">
        <v>197</v>
      </c>
      <c r="E2" s="409" t="s">
        <v>116</v>
      </c>
      <c r="F2" s="408" t="s">
        <v>197</v>
      </c>
      <c r="G2" s="409" t="s">
        <v>116</v>
      </c>
      <c r="H2" s="621" t="s">
        <v>198</v>
      </c>
      <c r="I2" s="620" t="s">
        <v>199</v>
      </c>
      <c r="J2" s="620" t="s">
        <v>200</v>
      </c>
      <c r="L2" s="546"/>
      <c r="M2" s="51" t="s">
        <v>226</v>
      </c>
      <c r="N2" s="51">
        <v>2006</v>
      </c>
      <c r="O2" s="51">
        <v>2007</v>
      </c>
      <c r="P2" s="51">
        <v>2008</v>
      </c>
      <c r="Q2" s="51">
        <v>2009</v>
      </c>
      <c r="R2" s="51">
        <v>2010</v>
      </c>
      <c r="S2" s="51" t="s">
        <v>227</v>
      </c>
      <c r="T2" s="51" t="s">
        <v>228</v>
      </c>
      <c r="U2" s="49" t="s">
        <v>229</v>
      </c>
    </row>
    <row r="3" spans="1:21">
      <c r="A3" s="211" t="s">
        <v>118</v>
      </c>
      <c r="B3" s="528">
        <v>319405.56087551301</v>
      </c>
      <c r="C3" s="529">
        <v>731</v>
      </c>
      <c r="D3" s="528">
        <v>316229.47604790417</v>
      </c>
      <c r="E3" s="529">
        <v>668</v>
      </c>
      <c r="F3" s="528">
        <v>353161.26984126982</v>
      </c>
      <c r="G3" s="529">
        <v>63</v>
      </c>
      <c r="H3" s="530">
        <v>-2.7708711471323387E-2</v>
      </c>
      <c r="I3" s="530">
        <v>-2.9759275530380973E-2</v>
      </c>
      <c r="J3" s="530">
        <v>0.13609919696510175</v>
      </c>
      <c r="L3" s="547" t="s">
        <v>122</v>
      </c>
      <c r="M3" s="75">
        <f t="shared" ref="M3:M13" si="0">(S3-N3)/N3</f>
        <v>-0.19083969465648856</v>
      </c>
      <c r="N3" s="53">
        <v>262000</v>
      </c>
      <c r="O3" s="53">
        <v>265000</v>
      </c>
      <c r="P3" s="53">
        <v>244900</v>
      </c>
      <c r="Q3" s="499">
        <v>218500</v>
      </c>
      <c r="R3" s="499">
        <v>224900</v>
      </c>
      <c r="S3" s="53">
        <v>212000</v>
      </c>
      <c r="T3" s="500">
        <f>S3-R3</f>
        <v>-12900</v>
      </c>
      <c r="U3" s="75">
        <f t="shared" ref="U3:U13" si="1">T3/R3</f>
        <v>-5.7358826144953315E-2</v>
      </c>
    </row>
    <row r="4" spans="1:21">
      <c r="A4" s="211" t="s">
        <v>119</v>
      </c>
      <c r="B4" s="531">
        <v>239685.94594594595</v>
      </c>
      <c r="C4" s="532">
        <v>740</v>
      </c>
      <c r="D4" s="531">
        <v>227798.27150084317</v>
      </c>
      <c r="E4" s="532">
        <v>593</v>
      </c>
      <c r="F4" s="531">
        <v>268441.51094890508</v>
      </c>
      <c r="G4" s="532">
        <v>147</v>
      </c>
      <c r="H4" s="533">
        <v>1.0792699776147151E-2</v>
      </c>
      <c r="I4" s="533">
        <v>-1.3880455302097694E-2</v>
      </c>
      <c r="J4" s="533">
        <v>9.8214399853054357E-3</v>
      </c>
      <c r="L4" s="547" t="s">
        <v>123</v>
      </c>
      <c r="M4" s="75">
        <f t="shared" si="0"/>
        <v>-0.16071440329218106</v>
      </c>
      <c r="N4" s="53">
        <v>303750</v>
      </c>
      <c r="O4" s="53">
        <v>300000</v>
      </c>
      <c r="P4" s="53">
        <v>285000</v>
      </c>
      <c r="Q4" s="499">
        <v>247000</v>
      </c>
      <c r="R4" s="499">
        <v>259000</v>
      </c>
      <c r="S4" s="53">
        <v>254933</v>
      </c>
      <c r="T4" s="500">
        <f>S4-R4</f>
        <v>-4067</v>
      </c>
      <c r="U4" s="75">
        <f t="shared" si="1"/>
        <v>-1.5702702702702704E-2</v>
      </c>
    </row>
    <row r="5" spans="1:21">
      <c r="A5" s="211" t="s">
        <v>120</v>
      </c>
      <c r="B5" s="531">
        <v>229739.01837769328</v>
      </c>
      <c r="C5" s="532">
        <v>1578</v>
      </c>
      <c r="D5" s="531">
        <v>215962.63121063681</v>
      </c>
      <c r="E5" s="532">
        <v>1429</v>
      </c>
      <c r="F5" s="531">
        <v>320352.74496644293</v>
      </c>
      <c r="G5" s="532">
        <v>149</v>
      </c>
      <c r="H5" s="533">
        <v>-4.4042826528358794E-2</v>
      </c>
      <c r="I5" s="533">
        <v>-6.7212605497000477E-2</v>
      </c>
      <c r="J5" s="533">
        <v>1.5632558629605858E-2</v>
      </c>
      <c r="L5" s="548" t="s">
        <v>230</v>
      </c>
      <c r="M5" s="73">
        <f t="shared" si="0"/>
        <v>-0.25077812361049356</v>
      </c>
      <c r="N5" s="52">
        <v>224900</v>
      </c>
      <c r="O5" s="52">
        <v>219000</v>
      </c>
      <c r="P5" s="52">
        <v>215000</v>
      </c>
      <c r="Q5" s="549">
        <v>170000</v>
      </c>
      <c r="R5" s="549">
        <v>175000</v>
      </c>
      <c r="S5" s="52">
        <v>168500</v>
      </c>
      <c r="T5" s="550">
        <f>S5-R5</f>
        <v>-6500</v>
      </c>
      <c r="U5" s="73">
        <f t="shared" si="1"/>
        <v>-3.7142857142857144E-2</v>
      </c>
    </row>
    <row r="6" spans="1:21" s="4" customFormat="1">
      <c r="A6" s="534" t="s">
        <v>133</v>
      </c>
      <c r="B6" s="535">
        <v>253650.78255165627</v>
      </c>
      <c r="C6" s="536">
        <v>3049</v>
      </c>
      <c r="D6" s="535">
        <v>243470.73048327139</v>
      </c>
      <c r="E6" s="536">
        <v>2690</v>
      </c>
      <c r="F6" s="535">
        <v>305897.43839541549</v>
      </c>
      <c r="G6" s="536">
        <v>349</v>
      </c>
      <c r="H6" s="537">
        <v>-2.69526829715665E-2</v>
      </c>
      <c r="I6" s="537">
        <v>-4.2964618068187424E-2</v>
      </c>
      <c r="J6" s="537">
        <v>2.7799487000114146E-2</v>
      </c>
      <c r="L6" s="548" t="s">
        <v>231</v>
      </c>
      <c r="M6" s="74">
        <f t="shared" si="0"/>
        <v>-0.18604651162790697</v>
      </c>
      <c r="N6" s="52">
        <v>215000</v>
      </c>
      <c r="O6" s="52">
        <v>219900</v>
      </c>
      <c r="P6" s="52">
        <v>210000</v>
      </c>
      <c r="Q6" s="549">
        <v>170000</v>
      </c>
      <c r="R6" s="549">
        <v>180000</v>
      </c>
      <c r="S6" s="52">
        <v>175000</v>
      </c>
      <c r="T6" s="550">
        <f t="shared" ref="T6:T12" si="2">S6-R6</f>
        <v>-5000</v>
      </c>
      <c r="U6" s="74">
        <f t="shared" si="1"/>
        <v>-2.7777777777777776E-2</v>
      </c>
    </row>
    <row r="7" spans="1:21">
      <c r="A7" s="211" t="s">
        <v>122</v>
      </c>
      <c r="B7" s="531">
        <v>212000</v>
      </c>
      <c r="C7" s="532">
        <v>2476</v>
      </c>
      <c r="D7" s="531">
        <v>206000</v>
      </c>
      <c r="E7" s="532">
        <v>2291</v>
      </c>
      <c r="F7" s="531">
        <v>298825</v>
      </c>
      <c r="G7" s="532">
        <v>185</v>
      </c>
      <c r="H7" s="533">
        <v>-5.7358826144953315E-2</v>
      </c>
      <c r="I7" s="533">
        <v>-5.2873563218390804E-2</v>
      </c>
      <c r="J7" s="533">
        <v>4.8508771929824564E-2</v>
      </c>
      <c r="L7" s="548" t="s">
        <v>232</v>
      </c>
      <c r="M7" s="74">
        <f t="shared" si="0"/>
        <v>-0.22885572139303484</v>
      </c>
      <c r="N7" s="52">
        <v>201000</v>
      </c>
      <c r="O7" s="52">
        <v>205000</v>
      </c>
      <c r="P7" s="52">
        <v>192500</v>
      </c>
      <c r="Q7" s="549">
        <v>169900</v>
      </c>
      <c r="R7" s="549">
        <v>166000</v>
      </c>
      <c r="S7" s="52">
        <v>155000</v>
      </c>
      <c r="T7" s="550">
        <f t="shared" si="2"/>
        <v>-11000</v>
      </c>
      <c r="U7" s="74">
        <f t="shared" si="1"/>
        <v>-6.6265060240963861E-2</v>
      </c>
    </row>
    <row r="8" spans="1:21">
      <c r="A8" s="211" t="s">
        <v>123</v>
      </c>
      <c r="B8" s="531">
        <v>254933</v>
      </c>
      <c r="C8" s="532">
        <v>2115</v>
      </c>
      <c r="D8" s="531">
        <v>249900</v>
      </c>
      <c r="E8" s="532">
        <v>1846</v>
      </c>
      <c r="F8" s="531">
        <v>284318</v>
      </c>
      <c r="G8" s="532">
        <v>269</v>
      </c>
      <c r="H8" s="533">
        <v>-1.5702702702702704E-2</v>
      </c>
      <c r="I8" s="533">
        <v>-4.0000000000000002E-4</v>
      </c>
      <c r="J8" s="533">
        <v>-3.4773782001011673E-2</v>
      </c>
      <c r="L8" s="548" t="s">
        <v>233</v>
      </c>
      <c r="M8" s="74">
        <f t="shared" si="0"/>
        <v>-0.24937447873227689</v>
      </c>
      <c r="N8" s="52">
        <v>119900</v>
      </c>
      <c r="O8" s="52">
        <v>127533</v>
      </c>
      <c r="P8" s="52">
        <v>115000</v>
      </c>
      <c r="Q8" s="549">
        <v>80000</v>
      </c>
      <c r="R8" s="549">
        <v>95000</v>
      </c>
      <c r="S8" s="52">
        <v>90000</v>
      </c>
      <c r="T8" s="550">
        <f t="shared" si="2"/>
        <v>-5000</v>
      </c>
      <c r="U8" s="74">
        <f t="shared" si="1"/>
        <v>-5.2631578947368418E-2</v>
      </c>
    </row>
    <row r="9" spans="1:21" s="4" customFormat="1">
      <c r="A9" s="538" t="s">
        <v>124</v>
      </c>
      <c r="B9" s="539">
        <v>209000</v>
      </c>
      <c r="C9" s="540">
        <v>7901</v>
      </c>
      <c r="D9" s="539">
        <v>200000</v>
      </c>
      <c r="E9" s="540">
        <v>7226</v>
      </c>
      <c r="F9" s="539">
        <v>265000</v>
      </c>
      <c r="G9" s="540">
        <v>675</v>
      </c>
      <c r="H9" s="541">
        <v>-2.7906976744186046E-2</v>
      </c>
      <c r="I9" s="541">
        <v>-2.4390243902439025E-2</v>
      </c>
      <c r="J9" s="541">
        <v>-2.1779254337393871E-2</v>
      </c>
      <c r="L9" s="548" t="s">
        <v>234</v>
      </c>
      <c r="M9" s="74">
        <f t="shared" si="0"/>
        <v>-0.12</v>
      </c>
      <c r="N9" s="52">
        <v>212500</v>
      </c>
      <c r="O9" s="52">
        <v>221000</v>
      </c>
      <c r="P9" s="52">
        <v>212500</v>
      </c>
      <c r="Q9" s="549">
        <v>182000</v>
      </c>
      <c r="R9" s="549">
        <v>185000</v>
      </c>
      <c r="S9" s="52">
        <v>187000</v>
      </c>
      <c r="T9" s="550">
        <f t="shared" si="2"/>
        <v>2000</v>
      </c>
      <c r="U9" s="74">
        <f t="shared" si="1"/>
        <v>1.0810810810810811E-2</v>
      </c>
    </row>
    <row r="10" spans="1:21">
      <c r="A10" s="542" t="s">
        <v>201</v>
      </c>
      <c r="L10" s="548" t="s">
        <v>235</v>
      </c>
      <c r="M10" s="74">
        <f t="shared" si="0"/>
        <v>-0.22507571219730829</v>
      </c>
      <c r="N10" s="52">
        <v>238733</v>
      </c>
      <c r="O10" s="52">
        <v>238000</v>
      </c>
      <c r="P10" s="52">
        <v>232000</v>
      </c>
      <c r="Q10" s="549">
        <v>199900</v>
      </c>
      <c r="R10" s="549">
        <v>195000</v>
      </c>
      <c r="S10" s="52">
        <v>185000</v>
      </c>
      <c r="T10" s="550">
        <f t="shared" si="2"/>
        <v>-10000</v>
      </c>
      <c r="U10" s="74">
        <f t="shared" si="1"/>
        <v>-5.128205128205128E-2</v>
      </c>
    </row>
    <row r="11" spans="1:21">
      <c r="A11" s="542" t="s">
        <v>202</v>
      </c>
      <c r="L11" s="548" t="s">
        <v>236</v>
      </c>
      <c r="M11" s="74">
        <f t="shared" si="0"/>
        <v>-0.1487603305785124</v>
      </c>
      <c r="N11" s="52">
        <v>229900</v>
      </c>
      <c r="O11" s="52">
        <v>235000</v>
      </c>
      <c r="P11" s="52">
        <v>225500</v>
      </c>
      <c r="Q11" s="549">
        <v>194933</v>
      </c>
      <c r="R11" s="549">
        <v>195000</v>
      </c>
      <c r="S11" s="52">
        <v>195700</v>
      </c>
      <c r="T11" s="550">
        <f t="shared" si="2"/>
        <v>700</v>
      </c>
      <c r="U11" s="74">
        <f t="shared" si="1"/>
        <v>3.5897435897435897E-3</v>
      </c>
    </row>
    <row r="12" spans="1:21">
      <c r="A12" s="542" t="s">
        <v>237</v>
      </c>
      <c r="L12" s="548" t="s">
        <v>238</v>
      </c>
      <c r="M12" s="379">
        <f t="shared" si="0"/>
        <v>-0.17808219178082191</v>
      </c>
      <c r="N12" s="52">
        <v>182500</v>
      </c>
      <c r="O12" s="52">
        <v>190000</v>
      </c>
      <c r="P12" s="52">
        <v>185000</v>
      </c>
      <c r="Q12" s="549">
        <v>149000</v>
      </c>
      <c r="R12" s="549">
        <v>153000</v>
      </c>
      <c r="S12" s="52">
        <v>150000</v>
      </c>
      <c r="T12" s="550">
        <f t="shared" si="2"/>
        <v>-3000</v>
      </c>
      <c r="U12" s="379">
        <f t="shared" si="1"/>
        <v>-1.9607843137254902E-2</v>
      </c>
    </row>
    <row r="13" spans="1:21">
      <c r="L13" s="551" t="s">
        <v>239</v>
      </c>
      <c r="M13" s="75">
        <f t="shared" si="0"/>
        <v>-0.1636654661864746</v>
      </c>
      <c r="N13" s="53">
        <v>249900</v>
      </c>
      <c r="O13" s="53">
        <v>252500</v>
      </c>
      <c r="P13" s="53">
        <v>240000</v>
      </c>
      <c r="Q13" s="499">
        <v>210000</v>
      </c>
      <c r="R13" s="499">
        <v>215000</v>
      </c>
      <c r="S13" s="53">
        <v>209000</v>
      </c>
      <c r="T13" s="500">
        <f>S13-R13</f>
        <v>-6000</v>
      </c>
      <c r="U13" s="75">
        <f t="shared" si="1"/>
        <v>-2.7906976744186046E-2</v>
      </c>
    </row>
    <row r="16" spans="1:21">
      <c r="A16" s="525"/>
      <c r="B16" s="894" t="s">
        <v>167</v>
      </c>
      <c r="C16" s="894"/>
      <c r="D16" s="894" t="s">
        <v>168</v>
      </c>
      <c r="E16" s="894"/>
      <c r="F16" s="894" t="s">
        <v>169</v>
      </c>
      <c r="G16" s="894"/>
    </row>
    <row r="17" spans="1:22" ht="52">
      <c r="A17" s="527" t="s">
        <v>114</v>
      </c>
      <c r="B17" s="408" t="s">
        <v>197</v>
      </c>
      <c r="C17" s="409" t="s">
        <v>116</v>
      </c>
      <c r="D17" s="408" t="s">
        <v>197</v>
      </c>
      <c r="E17" s="409" t="s">
        <v>116</v>
      </c>
      <c r="F17" s="408" t="s">
        <v>197</v>
      </c>
      <c r="G17" s="409" t="s">
        <v>116</v>
      </c>
      <c r="I17" s="554" t="s">
        <v>240</v>
      </c>
      <c r="J17" s="555" t="s">
        <v>241</v>
      </c>
    </row>
    <row r="18" spans="1:22">
      <c r="A18" s="211" t="s">
        <v>118</v>
      </c>
      <c r="B18" s="528">
        <v>319405.56087551301</v>
      </c>
      <c r="C18" s="529">
        <v>731</v>
      </c>
      <c r="D18" s="528">
        <v>316229.47604790417</v>
      </c>
      <c r="E18" s="529">
        <v>668</v>
      </c>
      <c r="F18" s="528">
        <v>353161.26984126982</v>
      </c>
      <c r="G18" s="529">
        <v>63</v>
      </c>
      <c r="H18" s="211" t="s">
        <v>118</v>
      </c>
      <c r="I18" s="556">
        <f>E18/C18</f>
        <v>0.91381668946648431</v>
      </c>
      <c r="J18" s="556">
        <f>G18/C18</f>
        <v>8.6183310533515731E-2</v>
      </c>
      <c r="L18"/>
      <c r="M18" s="552"/>
      <c r="U18" s="553"/>
      <c r="V18" s="211"/>
    </row>
    <row r="19" spans="1:22">
      <c r="A19" s="211" t="s">
        <v>119</v>
      </c>
      <c r="B19" s="531">
        <v>239685.94594594595</v>
      </c>
      <c r="C19" s="532">
        <v>740</v>
      </c>
      <c r="D19" s="531">
        <v>227798.27150084317</v>
      </c>
      <c r="E19" s="532">
        <v>593</v>
      </c>
      <c r="F19" s="531">
        <v>268441.51094890508</v>
      </c>
      <c r="G19" s="532">
        <v>147</v>
      </c>
      <c r="H19" s="211" t="s">
        <v>119</v>
      </c>
      <c r="I19" s="556">
        <f>E19/C19</f>
        <v>0.80135135135135138</v>
      </c>
      <c r="J19" s="556">
        <f>G19/C19</f>
        <v>0.19864864864864865</v>
      </c>
      <c r="L19"/>
      <c r="M19" s="552"/>
      <c r="U19" s="553"/>
      <c r="V19" s="211"/>
    </row>
    <row r="20" spans="1:22">
      <c r="A20" s="211" t="s">
        <v>120</v>
      </c>
      <c r="B20" s="531">
        <v>229739.01837769328</v>
      </c>
      <c r="C20" s="532">
        <v>1578</v>
      </c>
      <c r="D20" s="531">
        <v>215962.63121063681</v>
      </c>
      <c r="E20" s="532">
        <v>1429</v>
      </c>
      <c r="F20" s="531">
        <v>320352.74496644293</v>
      </c>
      <c r="G20" s="532">
        <v>149</v>
      </c>
      <c r="H20" s="211" t="s">
        <v>120</v>
      </c>
      <c r="I20" s="556">
        <f t="shared" ref="I20:I24" si="3">E20/C20</f>
        <v>0.90557667934093788</v>
      </c>
      <c r="J20" s="556">
        <f t="shared" ref="J20:J24" si="4">G20/C20</f>
        <v>9.4423320659062102E-2</v>
      </c>
      <c r="L20"/>
      <c r="M20" s="552"/>
      <c r="U20" s="553"/>
      <c r="V20" s="211"/>
    </row>
    <row r="21" spans="1:22">
      <c r="A21" s="534" t="s">
        <v>133</v>
      </c>
      <c r="B21" s="535">
        <v>253650.78255165627</v>
      </c>
      <c r="C21" s="536">
        <v>3049</v>
      </c>
      <c r="D21" s="535">
        <v>243470.73048327139</v>
      </c>
      <c r="E21" s="536">
        <v>2690</v>
      </c>
      <c r="F21" s="535">
        <v>305897.43839541549</v>
      </c>
      <c r="G21" s="536">
        <v>349</v>
      </c>
      <c r="H21" s="534" t="s">
        <v>133</v>
      </c>
      <c r="I21" s="556">
        <f t="shared" si="3"/>
        <v>0.88225647753361758</v>
      </c>
      <c r="J21" s="556">
        <f t="shared" si="4"/>
        <v>0.11446375860938013</v>
      </c>
      <c r="L21"/>
      <c r="M21" s="552"/>
      <c r="U21" s="553"/>
      <c r="V21" s="211"/>
    </row>
    <row r="22" spans="1:22">
      <c r="A22" s="211" t="s">
        <v>122</v>
      </c>
      <c r="B22" s="531">
        <v>212000</v>
      </c>
      <c r="C22" s="532">
        <v>2476</v>
      </c>
      <c r="D22" s="531">
        <v>206000</v>
      </c>
      <c r="E22" s="532">
        <v>2291</v>
      </c>
      <c r="F22" s="531">
        <v>298825</v>
      </c>
      <c r="G22" s="532">
        <v>185</v>
      </c>
      <c r="H22" s="211" t="s">
        <v>122</v>
      </c>
      <c r="I22" s="556">
        <f t="shared" si="3"/>
        <v>0.92528271405492735</v>
      </c>
      <c r="J22" s="556">
        <f t="shared" si="4"/>
        <v>7.4717285945072695E-2</v>
      </c>
      <c r="L22"/>
      <c r="M22" s="552"/>
      <c r="U22" s="553"/>
      <c r="V22" s="211"/>
    </row>
    <row r="23" spans="1:22">
      <c r="A23" s="211" t="s">
        <v>123</v>
      </c>
      <c r="B23" s="531">
        <v>254933</v>
      </c>
      <c r="C23" s="532">
        <v>2115</v>
      </c>
      <c r="D23" s="531">
        <v>249900</v>
      </c>
      <c r="E23" s="532">
        <v>1846</v>
      </c>
      <c r="F23" s="531">
        <v>284318</v>
      </c>
      <c r="G23" s="532">
        <v>269</v>
      </c>
      <c r="H23" s="211" t="s">
        <v>123</v>
      </c>
      <c r="I23" s="556">
        <f t="shared" si="3"/>
        <v>0.87281323877068562</v>
      </c>
      <c r="J23" s="556">
        <f t="shared" si="4"/>
        <v>0.12718676122931441</v>
      </c>
      <c r="L23"/>
      <c r="M23" s="552"/>
      <c r="U23" s="553"/>
      <c r="V23" s="211"/>
    </row>
    <row r="24" spans="1:22">
      <c r="A24" s="538" t="s">
        <v>124</v>
      </c>
      <c r="B24" s="539">
        <v>209000</v>
      </c>
      <c r="C24" s="540">
        <v>7901</v>
      </c>
      <c r="D24" s="539">
        <v>200000</v>
      </c>
      <c r="E24" s="540">
        <v>7226</v>
      </c>
      <c r="F24" s="539">
        <v>265000</v>
      </c>
      <c r="G24" s="540">
        <v>675</v>
      </c>
      <c r="H24" s="538" t="s">
        <v>124</v>
      </c>
      <c r="I24" s="556">
        <f t="shared" si="3"/>
        <v>0.91456777623085683</v>
      </c>
      <c r="J24" s="556">
        <f t="shared" si="4"/>
        <v>8.543222376914314E-2</v>
      </c>
      <c r="L24"/>
      <c r="M24" s="552"/>
      <c r="U24" s="553"/>
      <c r="V24" s="211"/>
    </row>
    <row r="26" spans="1:22">
      <c r="F26" s="58">
        <f>E19+G19</f>
        <v>740</v>
      </c>
    </row>
  </sheetData>
  <mergeCells count="7">
    <mergeCell ref="H1:J1"/>
    <mergeCell ref="B16:C16"/>
    <mergeCell ref="D16:E16"/>
    <mergeCell ref="F16:G16"/>
    <mergeCell ref="B1:C1"/>
    <mergeCell ref="D1:E1"/>
    <mergeCell ref="F1:G1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B69"/>
  <sheetViews>
    <sheetView zoomScale="115" zoomScaleNormal="115" zoomScalePageLayoutView="115" workbookViewId="0">
      <pane xSplit="4" ySplit="3" topLeftCell="E13" activePane="bottomRight" state="frozenSplit"/>
      <selection pane="topRight" activeCell="I53" sqref="I53"/>
      <selection pane="bottomLeft" activeCell="I53" sqref="I53"/>
      <selection pane="bottomRight" activeCell="I53" sqref="I53"/>
    </sheetView>
  </sheetViews>
  <sheetFormatPr baseColWidth="10" defaultColWidth="8.83203125" defaultRowHeight="15"/>
  <cols>
    <col min="1" max="1" width="19.1640625" style="78" customWidth="1"/>
    <col min="2" max="4" width="9.1640625" style="85" hidden="1" customWidth="1"/>
    <col min="5" max="9" width="7.33203125" style="85" customWidth="1"/>
    <col min="10" max="10" width="9.1640625" style="85" hidden="1" customWidth="1"/>
    <col min="11" max="13" width="9.6640625" style="78" hidden="1" customWidth="1"/>
    <col min="14" max="17" width="9.1640625" style="78" customWidth="1"/>
    <col min="18" max="20" width="9.6640625" style="78" hidden="1" customWidth="1"/>
    <col min="21" max="22" width="8.5" style="78" hidden="1" customWidth="1"/>
    <col min="23" max="23" width="7.6640625" style="78" hidden="1" customWidth="1"/>
    <col min="24" max="24" width="9.1640625" style="78" hidden="1" customWidth="1"/>
    <col min="25" max="16384" width="8.83203125" style="78"/>
  </cols>
  <sheetData>
    <row r="1" spans="1:28" ht="17">
      <c r="A1" s="76" t="s">
        <v>125</v>
      </c>
      <c r="B1" s="77"/>
      <c r="C1" s="77"/>
      <c r="D1" s="77"/>
      <c r="E1" s="77"/>
      <c r="F1" s="77"/>
      <c r="G1" s="77"/>
      <c r="H1" s="77"/>
      <c r="I1" s="77"/>
      <c r="J1" s="77"/>
      <c r="U1" s="467"/>
      <c r="V1" s="468"/>
      <c r="W1" s="468"/>
      <c r="X1" s="469" t="s">
        <v>69</v>
      </c>
      <c r="AB1" s="522" t="s">
        <v>242</v>
      </c>
    </row>
    <row r="2" spans="1:28" ht="20.25" customHeight="1">
      <c r="A2" s="436"/>
      <c r="B2" s="342"/>
      <c r="C2" s="342"/>
      <c r="D2" s="342"/>
      <c r="E2" s="895" t="s">
        <v>243</v>
      </c>
      <c r="F2" s="896"/>
      <c r="G2" s="896"/>
      <c r="H2" s="896"/>
      <c r="I2" s="896"/>
      <c r="J2" s="342"/>
      <c r="K2" s="501"/>
      <c r="L2" s="502"/>
      <c r="M2" s="502"/>
      <c r="N2" s="880" t="s">
        <v>126</v>
      </c>
      <c r="O2" s="881"/>
      <c r="P2" s="881"/>
      <c r="Q2" s="897"/>
      <c r="R2" s="503"/>
      <c r="S2" s="618"/>
      <c r="T2" s="618"/>
      <c r="V2" s="882" t="s">
        <v>244</v>
      </c>
      <c r="W2" s="883"/>
      <c r="X2" s="884"/>
      <c r="Y2" s="898" t="s">
        <v>245</v>
      </c>
      <c r="Z2" s="899"/>
      <c r="AA2" s="899"/>
      <c r="AB2" s="900"/>
    </row>
    <row r="3" spans="1:28" ht="15" customHeight="1">
      <c r="A3" s="444" t="s">
        <v>114</v>
      </c>
      <c r="B3" s="445">
        <v>2005</v>
      </c>
      <c r="C3" s="445">
        <v>2006</v>
      </c>
      <c r="D3" s="445">
        <v>2007</v>
      </c>
      <c r="E3" s="446">
        <v>2008</v>
      </c>
      <c r="F3" s="445">
        <v>2009</v>
      </c>
      <c r="G3" s="445">
        <v>2010</v>
      </c>
      <c r="H3" s="445">
        <v>2011</v>
      </c>
      <c r="I3" s="445">
        <v>2012</v>
      </c>
      <c r="J3" s="445">
        <v>2013</v>
      </c>
      <c r="K3" s="446" t="s">
        <v>127</v>
      </c>
      <c r="L3" s="445" t="s">
        <v>128</v>
      </c>
      <c r="M3" s="445" t="s">
        <v>129</v>
      </c>
      <c r="N3" s="446" t="s">
        <v>130</v>
      </c>
      <c r="O3" s="445" t="s">
        <v>131</v>
      </c>
      <c r="P3" s="445" t="s">
        <v>246</v>
      </c>
      <c r="Q3" s="447" t="s">
        <v>247</v>
      </c>
      <c r="R3" s="447" t="s">
        <v>248</v>
      </c>
      <c r="S3" s="445"/>
      <c r="T3" s="445"/>
      <c r="U3" s="446">
        <v>2007</v>
      </c>
      <c r="V3" s="445">
        <v>2008</v>
      </c>
      <c r="W3" s="445">
        <v>2009</v>
      </c>
      <c r="X3" s="447" t="s">
        <v>132</v>
      </c>
      <c r="Y3" s="446" t="s">
        <v>130</v>
      </c>
      <c r="Z3" s="445" t="s">
        <v>131</v>
      </c>
      <c r="AA3" s="445" t="s">
        <v>246</v>
      </c>
      <c r="AB3" s="447" t="s">
        <v>247</v>
      </c>
    </row>
    <row r="4" spans="1:28">
      <c r="A4" s="437" t="s">
        <v>25</v>
      </c>
      <c r="B4" s="83">
        <v>0</v>
      </c>
      <c r="C4" s="83">
        <v>4</v>
      </c>
      <c r="D4" s="83">
        <v>2</v>
      </c>
      <c r="E4" s="440">
        <v>9</v>
      </c>
      <c r="F4" s="83">
        <v>7</v>
      </c>
      <c r="G4" s="83">
        <v>8</v>
      </c>
      <c r="H4" s="83">
        <v>2</v>
      </c>
      <c r="I4" s="83">
        <v>3</v>
      </c>
      <c r="J4" s="83"/>
      <c r="K4" s="440">
        <f>C4-B4</f>
        <v>4</v>
      </c>
      <c r="L4" s="83">
        <f>D4-C4</f>
        <v>-2</v>
      </c>
      <c r="M4" s="83">
        <f>E4-D4</f>
        <v>7</v>
      </c>
      <c r="N4" s="440">
        <f t="shared" ref="N4:R12" si="0">F4-E4</f>
        <v>-2</v>
      </c>
      <c r="O4" s="83">
        <f t="shared" si="0"/>
        <v>1</v>
      </c>
      <c r="P4" s="565">
        <f t="shared" si="0"/>
        <v>-6</v>
      </c>
      <c r="Q4" s="441">
        <f t="shared" si="0"/>
        <v>1</v>
      </c>
      <c r="R4" s="441">
        <f t="shared" si="0"/>
        <v>-3</v>
      </c>
      <c r="S4" s="83"/>
      <c r="T4" s="83"/>
      <c r="U4" s="470">
        <f>D4/'B1 Housing Units'!AD5</f>
        <v>2.2962112514351321E-3</v>
      </c>
      <c r="V4" s="433">
        <f>E4/'B1 Housing Units'!AE5</f>
        <v>1.0250569476082005E-2</v>
      </c>
      <c r="W4" s="433">
        <f>F4/'B1 Housing Units'!AF5</f>
        <v>7.9275198187995465E-3</v>
      </c>
      <c r="X4" s="435">
        <f>G4/'B1 Housing Units'!J5</f>
        <v>8.8202866593164279E-3</v>
      </c>
      <c r="Y4" s="566">
        <f>N4/E4</f>
        <v>-0.22222222222222221</v>
      </c>
      <c r="Z4" s="512">
        <f t="shared" ref="Z4:AB4" si="1">O4/F4</f>
        <v>0.14285714285714285</v>
      </c>
      <c r="AA4" s="512">
        <f t="shared" si="1"/>
        <v>-0.75</v>
      </c>
      <c r="AB4" s="513">
        <f t="shared" si="1"/>
        <v>0.5</v>
      </c>
    </row>
    <row r="5" spans="1:28">
      <c r="A5" s="437" t="s">
        <v>27</v>
      </c>
      <c r="B5" s="83">
        <v>3</v>
      </c>
      <c r="C5" s="83">
        <v>8</v>
      </c>
      <c r="D5" s="83">
        <v>14</v>
      </c>
      <c r="E5" s="440">
        <v>38</v>
      </c>
      <c r="F5" s="83">
        <v>21</v>
      </c>
      <c r="G5" s="83">
        <v>25</v>
      </c>
      <c r="H5" s="83">
        <v>34</v>
      </c>
      <c r="I5" s="83">
        <v>29</v>
      </c>
      <c r="J5" s="83"/>
      <c r="K5" s="440">
        <f t="shared" ref="K5:K20" si="2">C5-B5</f>
        <v>5</v>
      </c>
      <c r="L5" s="83">
        <f t="shared" ref="L5:M20" si="3">D5-C5</f>
        <v>6</v>
      </c>
      <c r="M5" s="83">
        <f t="shared" si="3"/>
        <v>24</v>
      </c>
      <c r="N5" s="440">
        <f t="shared" si="0"/>
        <v>-17</v>
      </c>
      <c r="O5" s="83">
        <f t="shared" si="0"/>
        <v>4</v>
      </c>
      <c r="P5" s="83">
        <f t="shared" si="0"/>
        <v>9</v>
      </c>
      <c r="Q5" s="441">
        <f t="shared" si="0"/>
        <v>-5</v>
      </c>
      <c r="R5" s="441">
        <f t="shared" si="0"/>
        <v>-29</v>
      </c>
      <c r="S5" s="83"/>
      <c r="T5" s="83"/>
      <c r="U5" s="470">
        <f>D5/'B1 Housing Units'!AD6</f>
        <v>2.1154427319431852E-3</v>
      </c>
      <c r="V5" s="433">
        <f>E5/'B1 Housing Units'!AE6</f>
        <v>5.6346381969157771E-3</v>
      </c>
      <c r="W5" s="433">
        <f>F5/'B1 Housing Units'!AF6</f>
        <v>3.1106502740334764E-3</v>
      </c>
      <c r="X5" s="435">
        <f>G5/'B1 Housing Units'!J6</f>
        <v>3.8485221674876848E-3</v>
      </c>
      <c r="Y5" s="566">
        <f t="shared" ref="Y5:Y52" si="4">N5/E5</f>
        <v>-0.44736842105263158</v>
      </c>
      <c r="Z5" s="512">
        <f t="shared" ref="Z5:Z52" si="5">O5/F5</f>
        <v>0.19047619047619047</v>
      </c>
      <c r="AA5" s="512">
        <f t="shared" ref="AA5:AB52" si="6">P5/G5</f>
        <v>0.36</v>
      </c>
      <c r="AB5" s="513">
        <f t="shared" si="6"/>
        <v>-0.14705882352941177</v>
      </c>
    </row>
    <row r="6" spans="1:28">
      <c r="A6" s="437" t="s">
        <v>29</v>
      </c>
      <c r="B6" s="83">
        <v>1</v>
      </c>
      <c r="C6" s="83">
        <v>1</v>
      </c>
      <c r="D6" s="83">
        <v>1</v>
      </c>
      <c r="E6" s="440">
        <v>4</v>
      </c>
      <c r="F6" s="83">
        <v>6</v>
      </c>
      <c r="G6" s="83">
        <v>6</v>
      </c>
      <c r="H6" s="83">
        <v>3</v>
      </c>
      <c r="I6" s="83">
        <v>4</v>
      </c>
      <c r="J6" s="83"/>
      <c r="K6" s="440">
        <f t="shared" si="2"/>
        <v>0</v>
      </c>
      <c r="L6" s="83">
        <f t="shared" si="3"/>
        <v>0</v>
      </c>
      <c r="M6" s="83">
        <f t="shared" si="3"/>
        <v>3</v>
      </c>
      <c r="N6" s="440">
        <f t="shared" si="0"/>
        <v>2</v>
      </c>
      <c r="O6" s="83">
        <f t="shared" si="0"/>
        <v>0</v>
      </c>
      <c r="P6" s="83">
        <f t="shared" si="0"/>
        <v>-3</v>
      </c>
      <c r="Q6" s="441">
        <f t="shared" si="0"/>
        <v>1</v>
      </c>
      <c r="R6" s="441">
        <f t="shared" si="0"/>
        <v>-4</v>
      </c>
      <c r="S6" s="83"/>
      <c r="T6" s="83"/>
      <c r="U6" s="470">
        <f>D6/'B1 Housing Units'!AD7</f>
        <v>7.2411296162201298E-4</v>
      </c>
      <c r="V6" s="433">
        <f>E6/'B1 Housing Units'!AE7</f>
        <v>2.871500358937545E-3</v>
      </c>
      <c r="W6" s="433">
        <f>F6/'B1 Housing Units'!AF7</f>
        <v>4.261363636363636E-3</v>
      </c>
      <c r="X6" s="435">
        <f>G6/'B1 Housing Units'!J7</f>
        <v>4.1580041580041582E-3</v>
      </c>
      <c r="Y6" s="566">
        <f t="shared" si="4"/>
        <v>0.5</v>
      </c>
      <c r="Z6" s="512">
        <f t="shared" si="5"/>
        <v>0</v>
      </c>
      <c r="AA6" s="512">
        <f t="shared" si="6"/>
        <v>-0.5</v>
      </c>
      <c r="AB6" s="513">
        <f t="shared" si="6"/>
        <v>0.33333333333333331</v>
      </c>
    </row>
    <row r="7" spans="1:28">
      <c r="A7" s="437" t="s">
        <v>31</v>
      </c>
      <c r="B7" s="83">
        <v>3</v>
      </c>
      <c r="C7" s="83">
        <v>12</v>
      </c>
      <c r="D7" s="83">
        <v>22</v>
      </c>
      <c r="E7" s="440">
        <v>35</v>
      </c>
      <c r="F7" s="83">
        <v>32</v>
      </c>
      <c r="G7" s="83">
        <v>46</v>
      </c>
      <c r="H7" s="83">
        <v>32</v>
      </c>
      <c r="I7" s="83">
        <v>25</v>
      </c>
      <c r="J7" s="83"/>
      <c r="K7" s="440">
        <f t="shared" si="2"/>
        <v>9</v>
      </c>
      <c r="L7" s="83">
        <f t="shared" si="3"/>
        <v>10</v>
      </c>
      <c r="M7" s="83">
        <f t="shared" si="3"/>
        <v>13</v>
      </c>
      <c r="N7" s="440">
        <f t="shared" si="0"/>
        <v>-3</v>
      </c>
      <c r="O7" s="83">
        <f t="shared" si="0"/>
        <v>14</v>
      </c>
      <c r="P7" s="83">
        <f t="shared" si="0"/>
        <v>-14</v>
      </c>
      <c r="Q7" s="441">
        <f t="shared" si="0"/>
        <v>-7</v>
      </c>
      <c r="R7" s="441">
        <f t="shared" si="0"/>
        <v>-25</v>
      </c>
      <c r="S7" s="83"/>
      <c r="T7" s="83"/>
      <c r="U7" s="470">
        <f>D7/'B1 Housing Units'!AD8</f>
        <v>2.2282994024106148E-3</v>
      </c>
      <c r="V7" s="433">
        <f>E7/'B1 Housing Units'!AE8</f>
        <v>3.5371399696816574E-3</v>
      </c>
      <c r="W7" s="433">
        <f>F7/'B1 Housing Units'!AF8</f>
        <v>3.2287357481586118E-3</v>
      </c>
      <c r="X7" s="435">
        <f>G7/'B1 Housing Units'!J8</f>
        <v>4.6366293720391093E-3</v>
      </c>
      <c r="Y7" s="566">
        <f t="shared" si="4"/>
        <v>-8.5714285714285715E-2</v>
      </c>
      <c r="Z7" s="512">
        <f t="shared" si="5"/>
        <v>0.4375</v>
      </c>
      <c r="AA7" s="512">
        <f t="shared" si="6"/>
        <v>-0.30434782608695654</v>
      </c>
      <c r="AB7" s="513">
        <f t="shared" si="6"/>
        <v>-0.21875</v>
      </c>
    </row>
    <row r="8" spans="1:28">
      <c r="A8" s="437" t="s">
        <v>32</v>
      </c>
      <c r="B8" s="83">
        <v>1</v>
      </c>
      <c r="C8" s="83">
        <v>0</v>
      </c>
      <c r="D8" s="83">
        <v>5</v>
      </c>
      <c r="E8" s="440">
        <v>4</v>
      </c>
      <c r="F8" s="83">
        <v>3</v>
      </c>
      <c r="G8" s="83">
        <v>3</v>
      </c>
      <c r="H8" s="83">
        <v>4</v>
      </c>
      <c r="I8" s="83">
        <v>4</v>
      </c>
      <c r="J8" s="83"/>
      <c r="K8" s="440">
        <f t="shared" si="2"/>
        <v>-1</v>
      </c>
      <c r="L8" s="83">
        <f t="shared" si="3"/>
        <v>5</v>
      </c>
      <c r="M8" s="83">
        <f t="shared" si="3"/>
        <v>-1</v>
      </c>
      <c r="N8" s="440">
        <f t="shared" si="0"/>
        <v>-1</v>
      </c>
      <c r="O8" s="83">
        <f t="shared" si="0"/>
        <v>0</v>
      </c>
      <c r="P8" s="83">
        <f t="shared" si="0"/>
        <v>1</v>
      </c>
      <c r="Q8" s="441">
        <f t="shared" si="0"/>
        <v>0</v>
      </c>
      <c r="R8" s="441">
        <f t="shared" si="0"/>
        <v>-4</v>
      </c>
      <c r="S8" s="83"/>
      <c r="T8" s="83"/>
      <c r="U8" s="470">
        <f>D8/'B1 Housing Units'!AD9</f>
        <v>5.9031877213695395E-3</v>
      </c>
      <c r="V8" s="433">
        <f>E8/'B1 Housing Units'!AE9</f>
        <v>4.6948356807511738E-3</v>
      </c>
      <c r="W8" s="433">
        <f>F8/'B1 Housing Units'!AF9</f>
        <v>3.5087719298245615E-3</v>
      </c>
      <c r="X8" s="435">
        <f>G8/'B1 Housing Units'!J9</f>
        <v>3.3333333333333335E-3</v>
      </c>
      <c r="Y8" s="566">
        <f t="shared" si="4"/>
        <v>-0.25</v>
      </c>
      <c r="Z8" s="512">
        <f t="shared" si="5"/>
        <v>0</v>
      </c>
      <c r="AA8" s="512">
        <f t="shared" si="6"/>
        <v>0.33333333333333331</v>
      </c>
      <c r="AB8" s="513">
        <f t="shared" si="6"/>
        <v>0</v>
      </c>
    </row>
    <row r="9" spans="1:28">
      <c r="A9" s="437" t="s">
        <v>35</v>
      </c>
      <c r="B9" s="83">
        <v>1</v>
      </c>
      <c r="C9" s="83">
        <v>0</v>
      </c>
      <c r="D9" s="83">
        <v>4</v>
      </c>
      <c r="E9" s="440">
        <v>4</v>
      </c>
      <c r="F9" s="83">
        <v>3</v>
      </c>
      <c r="G9" s="83">
        <v>8</v>
      </c>
      <c r="H9" s="83">
        <v>3</v>
      </c>
      <c r="I9" s="83">
        <v>5</v>
      </c>
      <c r="J9" s="83"/>
      <c r="K9" s="440">
        <f t="shared" si="2"/>
        <v>-1</v>
      </c>
      <c r="L9" s="83">
        <f t="shared" si="3"/>
        <v>4</v>
      </c>
      <c r="M9" s="83">
        <f t="shared" si="3"/>
        <v>0</v>
      </c>
      <c r="N9" s="440">
        <f t="shared" si="0"/>
        <v>-1</v>
      </c>
      <c r="O9" s="83">
        <f t="shared" si="0"/>
        <v>5</v>
      </c>
      <c r="P9" s="83">
        <f t="shared" si="0"/>
        <v>-5</v>
      </c>
      <c r="Q9" s="441">
        <f t="shared" si="0"/>
        <v>2</v>
      </c>
      <c r="R9" s="441">
        <f t="shared" si="0"/>
        <v>-5</v>
      </c>
      <c r="S9" s="83"/>
      <c r="T9" s="83"/>
      <c r="U9" s="470">
        <f>D9/'B1 Housing Units'!AD10</f>
        <v>5.1480051480051478E-3</v>
      </c>
      <c r="V9" s="433">
        <f>E9/'B1 Housing Units'!AE10</f>
        <v>5.1282051282051282E-3</v>
      </c>
      <c r="W9" s="433">
        <f>F9/'B1 Housing Units'!AF10</f>
        <v>3.8461538461538464E-3</v>
      </c>
      <c r="X9" s="435">
        <f>G9/'B1 Housing Units'!J10</f>
        <v>9.9255583126550868E-3</v>
      </c>
      <c r="Y9" s="566">
        <f t="shared" si="4"/>
        <v>-0.25</v>
      </c>
      <c r="Z9" s="512">
        <f t="shared" si="5"/>
        <v>1.6666666666666667</v>
      </c>
      <c r="AA9" s="512">
        <f t="shared" si="6"/>
        <v>-0.625</v>
      </c>
      <c r="AB9" s="513">
        <f t="shared" si="6"/>
        <v>0.66666666666666663</v>
      </c>
    </row>
    <row r="10" spans="1:28">
      <c r="A10" s="437" t="s">
        <v>41</v>
      </c>
      <c r="B10" s="83">
        <v>0</v>
      </c>
      <c r="C10" s="83">
        <v>0</v>
      </c>
      <c r="D10" s="83">
        <v>1</v>
      </c>
      <c r="E10" s="440">
        <v>0</v>
      </c>
      <c r="F10" s="83">
        <v>0</v>
      </c>
      <c r="G10" s="83">
        <v>0</v>
      </c>
      <c r="H10" s="83">
        <v>0</v>
      </c>
      <c r="I10" s="83">
        <v>0</v>
      </c>
      <c r="J10" s="83"/>
      <c r="K10" s="440">
        <f t="shared" si="2"/>
        <v>0</v>
      </c>
      <c r="L10" s="83">
        <f t="shared" si="3"/>
        <v>1</v>
      </c>
      <c r="M10" s="83">
        <f t="shared" si="3"/>
        <v>-1</v>
      </c>
      <c r="N10" s="440">
        <f t="shared" si="0"/>
        <v>0</v>
      </c>
      <c r="O10" s="83">
        <f t="shared" si="0"/>
        <v>0</v>
      </c>
      <c r="P10" s="83">
        <f t="shared" si="0"/>
        <v>0</v>
      </c>
      <c r="Q10" s="441">
        <f t="shared" si="0"/>
        <v>0</v>
      </c>
      <c r="R10" s="441">
        <f t="shared" si="0"/>
        <v>0</v>
      </c>
      <c r="S10" s="83"/>
      <c r="T10" s="83"/>
      <c r="U10" s="470">
        <f>D10/'B1 Housing Units'!AD11</f>
        <v>1.9305019305019305E-3</v>
      </c>
      <c r="V10" s="433">
        <f>E10/'B1 Housing Units'!AE11</f>
        <v>0</v>
      </c>
      <c r="W10" s="433">
        <f>F10/'B1 Housing Units'!AF11</f>
        <v>0</v>
      </c>
      <c r="X10" s="435">
        <f>G10/'B1 Housing Units'!J11</f>
        <v>0</v>
      </c>
      <c r="Y10" s="566">
        <v>0</v>
      </c>
      <c r="Z10" s="512">
        <v>0</v>
      </c>
      <c r="AA10" s="512">
        <v>0</v>
      </c>
      <c r="AB10" s="513">
        <v>0</v>
      </c>
    </row>
    <row r="11" spans="1:28">
      <c r="A11" s="437" t="s">
        <v>42</v>
      </c>
      <c r="B11" s="358">
        <v>0</v>
      </c>
      <c r="C11" s="358">
        <v>1</v>
      </c>
      <c r="D11" s="358">
        <v>1</v>
      </c>
      <c r="E11" s="442">
        <v>2</v>
      </c>
      <c r="F11" s="358">
        <v>1</v>
      </c>
      <c r="G11" s="358">
        <v>0</v>
      </c>
      <c r="H11" s="358">
        <v>0</v>
      </c>
      <c r="I11" s="358">
        <v>2</v>
      </c>
      <c r="J11" s="358"/>
      <c r="K11" s="442">
        <f t="shared" si="2"/>
        <v>1</v>
      </c>
      <c r="L11" s="358">
        <f t="shared" si="3"/>
        <v>0</v>
      </c>
      <c r="M11" s="358">
        <f t="shared" si="3"/>
        <v>1</v>
      </c>
      <c r="N11" s="442">
        <f t="shared" si="0"/>
        <v>-1</v>
      </c>
      <c r="O11" s="358">
        <f t="shared" si="0"/>
        <v>-1</v>
      </c>
      <c r="P11" s="358">
        <f t="shared" si="0"/>
        <v>0</v>
      </c>
      <c r="Q11" s="443">
        <f t="shared" si="0"/>
        <v>2</v>
      </c>
      <c r="R11" s="443">
        <f t="shared" si="0"/>
        <v>-2</v>
      </c>
      <c r="S11" s="358"/>
      <c r="T11" s="358"/>
      <c r="U11" s="470">
        <f>D11/'B1 Housing Units'!AD12</f>
        <v>1.6835016835016834E-3</v>
      </c>
      <c r="V11" s="433">
        <f>E11/'B1 Housing Units'!AE12</f>
        <v>3.3500837520938024E-3</v>
      </c>
      <c r="W11" s="433">
        <f>F11/'B1 Housing Units'!AF12</f>
        <v>1.6666666666666668E-3</v>
      </c>
      <c r="X11" s="435">
        <f>G11/'B1 Housing Units'!J12</f>
        <v>0</v>
      </c>
      <c r="Y11" s="567">
        <f t="shared" si="4"/>
        <v>-0.5</v>
      </c>
      <c r="Z11" s="514">
        <f t="shared" si="5"/>
        <v>-1</v>
      </c>
      <c r="AA11" s="514">
        <v>0</v>
      </c>
      <c r="AB11" s="515">
        <v>0</v>
      </c>
    </row>
    <row r="12" spans="1:28">
      <c r="A12" s="437" t="s">
        <v>43</v>
      </c>
      <c r="B12" s="83">
        <v>0</v>
      </c>
      <c r="C12" s="83">
        <v>2</v>
      </c>
      <c r="D12" s="83">
        <v>0</v>
      </c>
      <c r="E12" s="440">
        <v>1</v>
      </c>
      <c r="F12" s="83">
        <v>1</v>
      </c>
      <c r="G12" s="83">
        <v>2</v>
      </c>
      <c r="H12" s="83">
        <v>0</v>
      </c>
      <c r="I12" s="83">
        <v>0</v>
      </c>
      <c r="J12" s="83"/>
      <c r="K12" s="440">
        <f t="shared" si="2"/>
        <v>2</v>
      </c>
      <c r="L12" s="83">
        <f t="shared" si="3"/>
        <v>-2</v>
      </c>
      <c r="M12" s="83">
        <f t="shared" si="3"/>
        <v>1</v>
      </c>
      <c r="N12" s="440">
        <f t="shared" si="0"/>
        <v>0</v>
      </c>
      <c r="O12" s="83">
        <f t="shared" si="0"/>
        <v>1</v>
      </c>
      <c r="P12" s="83">
        <f t="shared" si="0"/>
        <v>-2</v>
      </c>
      <c r="Q12" s="441">
        <f t="shared" si="0"/>
        <v>0</v>
      </c>
      <c r="R12" s="441">
        <f t="shared" si="0"/>
        <v>0</v>
      </c>
      <c r="S12" s="83"/>
      <c r="T12" s="83"/>
      <c r="U12" s="470">
        <f>D12/'B1 Housing Units'!AD13</f>
        <v>0</v>
      </c>
      <c r="V12" s="433">
        <f>E12/'B1 Housing Units'!AE13</f>
        <v>3.0864197530864196E-3</v>
      </c>
      <c r="W12" s="433">
        <f>F12/'B1 Housing Units'!AF13</f>
        <v>3.0959752321981426E-3</v>
      </c>
      <c r="X12" s="435">
        <f>G12/'B1 Housing Units'!J13</f>
        <v>6.2111801242236021E-3</v>
      </c>
      <c r="Y12" s="566">
        <f t="shared" si="4"/>
        <v>0</v>
      </c>
      <c r="Z12" s="512">
        <f t="shared" si="5"/>
        <v>1</v>
      </c>
      <c r="AA12" s="512">
        <f t="shared" si="6"/>
        <v>-1</v>
      </c>
      <c r="AB12" s="513" t="e">
        <f t="shared" si="6"/>
        <v>#DIV/0!</v>
      </c>
    </row>
    <row r="13" spans="1:28">
      <c r="A13" s="437" t="s">
        <v>44</v>
      </c>
      <c r="B13" s="83">
        <v>2</v>
      </c>
      <c r="C13" s="83">
        <v>2</v>
      </c>
      <c r="D13" s="83">
        <v>12</v>
      </c>
      <c r="E13" s="440">
        <v>16</v>
      </c>
      <c r="F13" s="83">
        <v>15</v>
      </c>
      <c r="G13" s="83">
        <v>27</v>
      </c>
      <c r="H13" s="83">
        <v>17</v>
      </c>
      <c r="I13" s="83">
        <v>17</v>
      </c>
      <c r="J13" s="83"/>
      <c r="K13" s="440">
        <f t="shared" si="2"/>
        <v>0</v>
      </c>
      <c r="L13" s="83">
        <f t="shared" si="3"/>
        <v>10</v>
      </c>
      <c r="M13" s="83">
        <f t="shared" si="3"/>
        <v>4</v>
      </c>
      <c r="N13" s="440">
        <f t="shared" ref="N13:N46" si="7">F13-E13</f>
        <v>-1</v>
      </c>
      <c r="O13" s="83">
        <f t="shared" ref="O13:O46" si="8">G13-F13</f>
        <v>12</v>
      </c>
      <c r="P13" s="83">
        <f t="shared" ref="P13:P46" si="9">H13-G13</f>
        <v>-10</v>
      </c>
      <c r="Q13" s="441">
        <f t="shared" ref="Q13:Q46" si="10">I13-H13</f>
        <v>0</v>
      </c>
      <c r="R13" s="441">
        <f t="shared" ref="R13:R46" si="11">J13-I13</f>
        <v>-17</v>
      </c>
      <c r="S13" s="83"/>
      <c r="T13" s="83"/>
      <c r="U13" s="470">
        <f>D13/'B1 Housing Units'!AD14</f>
        <v>2.8701267639320736E-3</v>
      </c>
      <c r="V13" s="433">
        <f>E13/'B1 Housing Units'!AE14</f>
        <v>3.8213518032003822E-3</v>
      </c>
      <c r="W13" s="433">
        <f>F13/'B1 Housing Units'!AF14</f>
        <v>3.5808068751492002E-3</v>
      </c>
      <c r="X13" s="435">
        <f>G13/'B1 Housing Units'!J14</f>
        <v>6.5233148103406623E-3</v>
      </c>
      <c r="Y13" s="566">
        <f t="shared" si="4"/>
        <v>-6.25E-2</v>
      </c>
      <c r="Z13" s="512">
        <f t="shared" si="5"/>
        <v>0.8</v>
      </c>
      <c r="AA13" s="512">
        <f t="shared" si="6"/>
        <v>-0.37037037037037035</v>
      </c>
      <c r="AB13" s="513">
        <f t="shared" si="6"/>
        <v>0</v>
      </c>
    </row>
    <row r="14" spans="1:28">
      <c r="A14" s="437" t="s">
        <v>46</v>
      </c>
      <c r="B14" s="83">
        <v>0</v>
      </c>
      <c r="C14" s="83">
        <v>2</v>
      </c>
      <c r="D14" s="83">
        <v>3</v>
      </c>
      <c r="E14" s="440">
        <v>5</v>
      </c>
      <c r="F14" s="83">
        <v>10</v>
      </c>
      <c r="G14" s="83">
        <v>8</v>
      </c>
      <c r="H14" s="83">
        <v>5</v>
      </c>
      <c r="I14" s="83">
        <v>10</v>
      </c>
      <c r="J14" s="83"/>
      <c r="K14" s="440">
        <f t="shared" si="2"/>
        <v>2</v>
      </c>
      <c r="L14" s="83">
        <f t="shared" si="3"/>
        <v>1</v>
      </c>
      <c r="M14" s="83">
        <f t="shared" si="3"/>
        <v>2</v>
      </c>
      <c r="N14" s="440">
        <f t="shared" si="7"/>
        <v>5</v>
      </c>
      <c r="O14" s="83">
        <f t="shared" si="8"/>
        <v>-2</v>
      </c>
      <c r="P14" s="83">
        <f t="shared" si="9"/>
        <v>-3</v>
      </c>
      <c r="Q14" s="441">
        <f t="shared" si="10"/>
        <v>5</v>
      </c>
      <c r="R14" s="441">
        <f t="shared" si="11"/>
        <v>-10</v>
      </c>
      <c r="S14" s="83"/>
      <c r="T14" s="83"/>
      <c r="U14" s="470">
        <f>D14/'B1 Housing Units'!AD15</f>
        <v>1.5544041450777201E-3</v>
      </c>
      <c r="V14" s="433">
        <f>E14/'B1 Housing Units'!AE15</f>
        <v>2.5759917568263782E-3</v>
      </c>
      <c r="W14" s="433">
        <f>F14/'B1 Housing Units'!AF15</f>
        <v>5.1203277009728623E-3</v>
      </c>
      <c r="X14" s="435">
        <f>G14/'B1 Housing Units'!J15</f>
        <v>4.1797283176593526E-3</v>
      </c>
      <c r="Y14" s="566">
        <f t="shared" si="4"/>
        <v>1</v>
      </c>
      <c r="Z14" s="512">
        <f t="shared" si="5"/>
        <v>-0.2</v>
      </c>
      <c r="AA14" s="512">
        <f t="shared" si="6"/>
        <v>-0.375</v>
      </c>
      <c r="AB14" s="513">
        <f t="shared" si="6"/>
        <v>1</v>
      </c>
    </row>
    <row r="15" spans="1:28">
      <c r="A15" s="437" t="s">
        <v>51</v>
      </c>
      <c r="B15" s="83">
        <v>0</v>
      </c>
      <c r="C15" s="83">
        <v>10</v>
      </c>
      <c r="D15" s="83">
        <v>15</v>
      </c>
      <c r="E15" s="440">
        <v>13</v>
      </c>
      <c r="F15" s="83">
        <v>18</v>
      </c>
      <c r="G15" s="83">
        <v>17</v>
      </c>
      <c r="H15" s="83">
        <v>17</v>
      </c>
      <c r="I15" s="83">
        <v>16</v>
      </c>
      <c r="J15" s="83"/>
      <c r="K15" s="440">
        <f t="shared" si="2"/>
        <v>10</v>
      </c>
      <c r="L15" s="83">
        <f t="shared" si="3"/>
        <v>5</v>
      </c>
      <c r="M15" s="83">
        <f t="shared" si="3"/>
        <v>-2</v>
      </c>
      <c r="N15" s="440">
        <f t="shared" si="7"/>
        <v>5</v>
      </c>
      <c r="O15" s="83">
        <f t="shared" si="8"/>
        <v>-1</v>
      </c>
      <c r="P15" s="83">
        <f t="shared" si="9"/>
        <v>0</v>
      </c>
      <c r="Q15" s="441">
        <f t="shared" si="10"/>
        <v>-1</v>
      </c>
      <c r="R15" s="441">
        <f t="shared" si="11"/>
        <v>-16</v>
      </c>
      <c r="S15" s="83"/>
      <c r="T15" s="83"/>
      <c r="U15" s="470">
        <f>D15/'B1 Housing Units'!AD16</f>
        <v>1.422070534698521E-3</v>
      </c>
      <c r="V15" s="433">
        <f>E15/'B1 Housing Units'!AE16</f>
        <v>1.2268780671951681E-3</v>
      </c>
      <c r="W15" s="433">
        <f>F15/'B1 Housing Units'!AF16</f>
        <v>1.6981132075471698E-3</v>
      </c>
      <c r="X15" s="435">
        <f>G15/'B1 Housing Units'!J16</f>
        <v>1.6000000000000001E-3</v>
      </c>
      <c r="Y15" s="566">
        <f t="shared" si="4"/>
        <v>0.38461538461538464</v>
      </c>
      <c r="Z15" s="512">
        <f t="shared" si="5"/>
        <v>-5.5555555555555552E-2</v>
      </c>
      <c r="AA15" s="512">
        <f t="shared" si="6"/>
        <v>0</v>
      </c>
      <c r="AB15" s="513">
        <f t="shared" si="6"/>
        <v>-5.8823529411764705E-2</v>
      </c>
    </row>
    <row r="16" spans="1:28">
      <c r="A16" s="437" t="s">
        <v>53</v>
      </c>
      <c r="B16" s="83">
        <v>2</v>
      </c>
      <c r="C16" s="83">
        <v>3</v>
      </c>
      <c r="D16" s="83">
        <v>2</v>
      </c>
      <c r="E16" s="440">
        <v>5</v>
      </c>
      <c r="F16" s="83">
        <v>5</v>
      </c>
      <c r="G16" s="83">
        <v>4</v>
      </c>
      <c r="H16" s="83">
        <v>6</v>
      </c>
      <c r="I16" s="83">
        <v>2</v>
      </c>
      <c r="J16" s="83"/>
      <c r="K16" s="440">
        <f t="shared" si="2"/>
        <v>1</v>
      </c>
      <c r="L16" s="83">
        <f t="shared" si="3"/>
        <v>-1</v>
      </c>
      <c r="M16" s="83">
        <f t="shared" si="3"/>
        <v>3</v>
      </c>
      <c r="N16" s="440">
        <f t="shared" si="7"/>
        <v>0</v>
      </c>
      <c r="O16" s="83">
        <f t="shared" si="8"/>
        <v>-1</v>
      </c>
      <c r="P16" s="83">
        <f t="shared" si="9"/>
        <v>2</v>
      </c>
      <c r="Q16" s="441">
        <f t="shared" si="10"/>
        <v>-4</v>
      </c>
      <c r="R16" s="441">
        <f t="shared" si="11"/>
        <v>-2</v>
      </c>
      <c r="S16" s="83"/>
      <c r="T16" s="83"/>
      <c r="U16" s="470">
        <f>D16/'B1 Housing Units'!AD17</f>
        <v>7.3719130114264651E-4</v>
      </c>
      <c r="V16" s="433">
        <f>E16/'B1 Housing Units'!AE17</f>
        <v>1.8402649981597351E-3</v>
      </c>
      <c r="W16" s="433">
        <f>F16/'B1 Housing Units'!AF17</f>
        <v>1.8395879323031641E-3</v>
      </c>
      <c r="X16" s="435">
        <f>G16/'B1 Housing Units'!J17</f>
        <v>1.4025245441795231E-3</v>
      </c>
      <c r="Y16" s="566">
        <f t="shared" si="4"/>
        <v>0</v>
      </c>
      <c r="Z16" s="512">
        <f t="shared" si="5"/>
        <v>-0.2</v>
      </c>
      <c r="AA16" s="512">
        <f t="shared" si="6"/>
        <v>0.5</v>
      </c>
      <c r="AB16" s="513">
        <f t="shared" si="6"/>
        <v>-0.66666666666666663</v>
      </c>
    </row>
    <row r="17" spans="1:28">
      <c r="A17" s="437" t="s">
        <v>56</v>
      </c>
      <c r="B17" s="83">
        <v>1</v>
      </c>
      <c r="C17" s="83">
        <v>6</v>
      </c>
      <c r="D17" s="83">
        <v>11</v>
      </c>
      <c r="E17" s="440">
        <v>19</v>
      </c>
      <c r="F17" s="83">
        <v>20</v>
      </c>
      <c r="G17" s="83">
        <v>19</v>
      </c>
      <c r="H17" s="83">
        <v>20</v>
      </c>
      <c r="I17" s="83">
        <v>16</v>
      </c>
      <c r="J17" s="83"/>
      <c r="K17" s="440">
        <f t="shared" si="2"/>
        <v>5</v>
      </c>
      <c r="L17" s="83">
        <f t="shared" si="3"/>
        <v>5</v>
      </c>
      <c r="M17" s="83">
        <f t="shared" si="3"/>
        <v>8</v>
      </c>
      <c r="N17" s="440">
        <f t="shared" si="7"/>
        <v>1</v>
      </c>
      <c r="O17" s="83">
        <f t="shared" si="8"/>
        <v>-1</v>
      </c>
      <c r="P17" s="83">
        <f t="shared" si="9"/>
        <v>1</v>
      </c>
      <c r="Q17" s="441">
        <f t="shared" si="10"/>
        <v>-4</v>
      </c>
      <c r="R17" s="441">
        <f t="shared" si="11"/>
        <v>-16</v>
      </c>
      <c r="S17" s="83"/>
      <c r="T17" s="83"/>
      <c r="U17" s="470">
        <f>D17/'B1 Housing Units'!AD18</f>
        <v>2.4614007607965988E-3</v>
      </c>
      <c r="V17" s="433">
        <f>E17/'B1 Housing Units'!AE18</f>
        <v>4.2420183076579592E-3</v>
      </c>
      <c r="W17" s="433">
        <f>F17/'B1 Housing Units'!AF18</f>
        <v>4.4434570095534323E-3</v>
      </c>
      <c r="X17" s="435">
        <f>G17/'B1 Housing Units'!J18</f>
        <v>4.1813380281690137E-3</v>
      </c>
      <c r="Y17" s="566">
        <f t="shared" si="4"/>
        <v>5.2631578947368418E-2</v>
      </c>
      <c r="Z17" s="512">
        <f t="shared" si="5"/>
        <v>-0.05</v>
      </c>
      <c r="AA17" s="512">
        <f t="shared" si="6"/>
        <v>5.2631578947368418E-2</v>
      </c>
      <c r="AB17" s="513">
        <f t="shared" si="6"/>
        <v>-0.2</v>
      </c>
    </row>
    <row r="18" spans="1:28">
      <c r="A18" s="437" t="s">
        <v>57</v>
      </c>
      <c r="B18" s="83">
        <v>0</v>
      </c>
      <c r="C18" s="83">
        <v>1</v>
      </c>
      <c r="D18" s="83">
        <v>2</v>
      </c>
      <c r="E18" s="440">
        <v>2</v>
      </c>
      <c r="F18" s="83">
        <v>2</v>
      </c>
      <c r="G18" s="83">
        <v>0</v>
      </c>
      <c r="H18" s="83">
        <v>1</v>
      </c>
      <c r="I18" s="83">
        <v>3</v>
      </c>
      <c r="J18" s="83"/>
      <c r="K18" s="440">
        <f t="shared" si="2"/>
        <v>1</v>
      </c>
      <c r="L18" s="83">
        <f>D18-C18</f>
        <v>1</v>
      </c>
      <c r="M18" s="83">
        <f>E18-D18</f>
        <v>0</v>
      </c>
      <c r="N18" s="440">
        <f t="shared" si="7"/>
        <v>0</v>
      </c>
      <c r="O18" s="83">
        <f t="shared" si="8"/>
        <v>-2</v>
      </c>
      <c r="P18" s="83">
        <f t="shared" si="9"/>
        <v>1</v>
      </c>
      <c r="Q18" s="441">
        <f t="shared" si="10"/>
        <v>2</v>
      </c>
      <c r="R18" s="441">
        <f t="shared" si="11"/>
        <v>-3</v>
      </c>
      <c r="S18" s="83"/>
      <c r="T18" s="83"/>
      <c r="U18" s="470">
        <f>D18/'B1 Housing Units'!AD19</f>
        <v>5.9347181008902079E-3</v>
      </c>
      <c r="V18" s="433">
        <f>E18/'B1 Housing Units'!AE19</f>
        <v>5.9171597633136093E-3</v>
      </c>
      <c r="W18" s="433">
        <f>F18/'B1 Housing Units'!AF19</f>
        <v>5.9171597633136093E-3</v>
      </c>
      <c r="X18" s="435">
        <f>G18/'B1 Housing Units'!J19</f>
        <v>0</v>
      </c>
      <c r="Y18" s="566">
        <f t="shared" si="4"/>
        <v>0</v>
      </c>
      <c r="Z18" s="512">
        <f t="shared" si="5"/>
        <v>-1</v>
      </c>
      <c r="AA18" s="512">
        <v>1</v>
      </c>
      <c r="AB18" s="513">
        <v>2</v>
      </c>
    </row>
    <row r="19" spans="1:28">
      <c r="A19" s="437" t="s">
        <v>58</v>
      </c>
      <c r="B19" s="83">
        <v>1</v>
      </c>
      <c r="C19" s="83">
        <v>2</v>
      </c>
      <c r="D19" s="83">
        <v>1</v>
      </c>
      <c r="E19" s="440">
        <v>15</v>
      </c>
      <c r="F19" s="83">
        <v>12</v>
      </c>
      <c r="G19" s="83">
        <v>8</v>
      </c>
      <c r="H19" s="83">
        <v>8</v>
      </c>
      <c r="I19" s="83">
        <v>12</v>
      </c>
      <c r="J19" s="83"/>
      <c r="K19" s="440">
        <f t="shared" si="2"/>
        <v>1</v>
      </c>
      <c r="L19" s="83">
        <f t="shared" si="3"/>
        <v>-1</v>
      </c>
      <c r="M19" s="83">
        <f t="shared" si="3"/>
        <v>14</v>
      </c>
      <c r="N19" s="440">
        <f t="shared" si="7"/>
        <v>-3</v>
      </c>
      <c r="O19" s="83">
        <f t="shared" si="8"/>
        <v>-4</v>
      </c>
      <c r="P19" s="83">
        <f t="shared" si="9"/>
        <v>0</v>
      </c>
      <c r="Q19" s="441">
        <f t="shared" si="10"/>
        <v>4</v>
      </c>
      <c r="R19" s="441">
        <f t="shared" si="11"/>
        <v>-12</v>
      </c>
      <c r="S19" s="83"/>
      <c r="T19" s="83"/>
      <c r="U19" s="470">
        <f>D19/'B1 Housing Units'!AD20</f>
        <v>3.5637918745545262E-4</v>
      </c>
      <c r="V19" s="433">
        <f>E19/'B1 Housing Units'!AE20</f>
        <v>5.3285968028419185E-3</v>
      </c>
      <c r="W19" s="433">
        <f>F19/'B1 Housing Units'!AF20</f>
        <v>4.2598509052183178E-3</v>
      </c>
      <c r="X19" s="435">
        <f>G19/'B1 Housing Units'!J20</f>
        <v>2.7932960893854749E-3</v>
      </c>
      <c r="Y19" s="566">
        <f t="shared" si="4"/>
        <v>-0.2</v>
      </c>
      <c r="Z19" s="512">
        <f t="shared" si="5"/>
        <v>-0.33333333333333331</v>
      </c>
      <c r="AA19" s="512">
        <f t="shared" si="6"/>
        <v>0</v>
      </c>
      <c r="AB19" s="513">
        <f t="shared" si="6"/>
        <v>0.5</v>
      </c>
    </row>
    <row r="20" spans="1:28" s="511" customFormat="1">
      <c r="A20" s="504" t="s">
        <v>118</v>
      </c>
      <c r="B20" s="505">
        <f>SUM(B4:B19)</f>
        <v>15</v>
      </c>
      <c r="C20" s="505">
        <f t="shared" ref="C20:J20" si="12">SUM(C4:C19)</f>
        <v>54</v>
      </c>
      <c r="D20" s="505">
        <f t="shared" si="12"/>
        <v>96</v>
      </c>
      <c r="E20" s="506">
        <f t="shared" si="12"/>
        <v>172</v>
      </c>
      <c r="F20" s="505">
        <f>SUM(F4:F19)</f>
        <v>156</v>
      </c>
      <c r="G20" s="505">
        <f t="shared" si="12"/>
        <v>181</v>
      </c>
      <c r="H20" s="505">
        <f t="shared" si="12"/>
        <v>152</v>
      </c>
      <c r="I20" s="505">
        <f t="shared" si="12"/>
        <v>148</v>
      </c>
      <c r="J20" s="505">
        <f t="shared" si="12"/>
        <v>0</v>
      </c>
      <c r="K20" s="506">
        <f t="shared" si="2"/>
        <v>39</v>
      </c>
      <c r="L20" s="505">
        <f t="shared" si="3"/>
        <v>42</v>
      </c>
      <c r="M20" s="505">
        <f t="shared" si="3"/>
        <v>76</v>
      </c>
      <c r="N20" s="506">
        <f t="shared" si="7"/>
        <v>-16</v>
      </c>
      <c r="O20" s="505">
        <f t="shared" si="8"/>
        <v>25</v>
      </c>
      <c r="P20" s="505">
        <f t="shared" si="9"/>
        <v>-29</v>
      </c>
      <c r="Q20" s="507">
        <f t="shared" si="10"/>
        <v>-4</v>
      </c>
      <c r="R20" s="507">
        <f t="shared" si="11"/>
        <v>-148</v>
      </c>
      <c r="S20" s="505"/>
      <c r="T20" s="505"/>
      <c r="U20" s="508">
        <f>D20/'B1 Housing Units'!AD21</f>
        <v>1.9677776411265529E-3</v>
      </c>
      <c r="V20" s="509">
        <f>E20/'B1 Housing Units'!AE21</f>
        <v>3.5062684741616551E-3</v>
      </c>
      <c r="W20" s="509">
        <f>F20/'B1 Housing Units'!AF21</f>
        <v>3.1740864328151704E-3</v>
      </c>
      <c r="X20" s="510">
        <f>G20/'B1 Housing Units'!J21</f>
        <v>3.6665653803301937E-3</v>
      </c>
      <c r="Y20" s="568">
        <f t="shared" si="4"/>
        <v>-9.3023255813953487E-2</v>
      </c>
      <c r="Z20" s="516">
        <f t="shared" si="5"/>
        <v>0.16025641025641027</v>
      </c>
      <c r="AA20" s="516">
        <f t="shared" si="6"/>
        <v>-0.16022099447513813</v>
      </c>
      <c r="AB20" s="517">
        <f t="shared" si="6"/>
        <v>-2.6315789473684209E-2</v>
      </c>
    </row>
    <row r="21" spans="1:28">
      <c r="A21" s="437" t="s">
        <v>16</v>
      </c>
      <c r="B21" s="83">
        <v>0</v>
      </c>
      <c r="C21" s="83">
        <v>3</v>
      </c>
      <c r="D21" s="83">
        <v>12</v>
      </c>
      <c r="E21" s="440">
        <v>11</v>
      </c>
      <c r="F21" s="83">
        <v>11</v>
      </c>
      <c r="G21" s="83">
        <v>14</v>
      </c>
      <c r="H21" s="83">
        <v>9</v>
      </c>
      <c r="I21" s="83">
        <v>7</v>
      </c>
      <c r="J21" s="83"/>
      <c r="K21" s="440">
        <f t="shared" ref="K21:R21" si="13">C21-B21</f>
        <v>3</v>
      </c>
      <c r="L21" s="83">
        <f t="shared" si="13"/>
        <v>9</v>
      </c>
      <c r="M21" s="83">
        <f t="shared" si="13"/>
        <v>-1</v>
      </c>
      <c r="N21" s="440">
        <f t="shared" si="13"/>
        <v>0</v>
      </c>
      <c r="O21" s="83">
        <f t="shared" si="13"/>
        <v>3</v>
      </c>
      <c r="P21" s="83">
        <f t="shared" si="13"/>
        <v>-5</v>
      </c>
      <c r="Q21" s="441">
        <f t="shared" si="13"/>
        <v>-2</v>
      </c>
      <c r="R21" s="441">
        <f t="shared" si="13"/>
        <v>-7</v>
      </c>
      <c r="S21" s="83"/>
      <c r="T21" s="83"/>
      <c r="U21" s="470">
        <f>D21/'B1 Housing Units'!AD22</f>
        <v>4.4742729306487695E-3</v>
      </c>
      <c r="V21" s="433">
        <f>E21/'B1 Housing Units'!AE22</f>
        <v>4.0968342644320298E-3</v>
      </c>
      <c r="W21" s="433">
        <f>F21/'B1 Housing Units'!AF22</f>
        <v>4.092261904761905E-3</v>
      </c>
      <c r="X21" s="435">
        <f>G21/'B1 Housing Units'!J22</f>
        <v>5.0215208034433282E-3</v>
      </c>
      <c r="Y21" s="566">
        <f t="shared" si="4"/>
        <v>0</v>
      </c>
      <c r="Z21" s="512">
        <f t="shared" si="5"/>
        <v>0.27272727272727271</v>
      </c>
      <c r="AA21" s="512">
        <f t="shared" si="6"/>
        <v>-0.35714285714285715</v>
      </c>
      <c r="AB21" s="513">
        <f t="shared" si="6"/>
        <v>-0.22222222222222221</v>
      </c>
    </row>
    <row r="22" spans="1:28">
      <c r="A22" s="437" t="s">
        <v>18</v>
      </c>
      <c r="B22" s="83">
        <v>0</v>
      </c>
      <c r="C22" s="83">
        <v>3</v>
      </c>
      <c r="D22" s="83">
        <v>8</v>
      </c>
      <c r="E22" s="440">
        <v>11</v>
      </c>
      <c r="F22" s="83">
        <v>7</v>
      </c>
      <c r="G22" s="83">
        <v>10</v>
      </c>
      <c r="H22" s="83">
        <v>10</v>
      </c>
      <c r="I22" s="83">
        <v>11</v>
      </c>
      <c r="J22" s="83"/>
      <c r="K22" s="440">
        <f t="shared" ref="K22:M23" si="14">C22-B22</f>
        <v>3</v>
      </c>
      <c r="L22" s="83">
        <f t="shared" si="14"/>
        <v>5</v>
      </c>
      <c r="M22" s="83">
        <f t="shared" si="14"/>
        <v>3</v>
      </c>
      <c r="N22" s="440">
        <f t="shared" si="7"/>
        <v>-4</v>
      </c>
      <c r="O22" s="83">
        <f t="shared" si="8"/>
        <v>3</v>
      </c>
      <c r="P22" s="83">
        <f t="shared" si="9"/>
        <v>0</v>
      </c>
      <c r="Q22" s="441">
        <f t="shared" si="10"/>
        <v>1</v>
      </c>
      <c r="R22" s="441">
        <f t="shared" si="11"/>
        <v>-11</v>
      </c>
      <c r="S22" s="83"/>
      <c r="T22" s="83"/>
      <c r="U22" s="470">
        <f>D22/'B1 Housing Units'!AD23</f>
        <v>4.3620501635768813E-3</v>
      </c>
      <c r="V22" s="433">
        <f>E22/'B1 Housing Units'!AE23</f>
        <v>5.9782608695652176E-3</v>
      </c>
      <c r="W22" s="433">
        <f>F22/'B1 Housing Units'!AF23</f>
        <v>3.7940379403794038E-3</v>
      </c>
      <c r="X22" s="435">
        <f>G22/'B1 Housing Units'!J23</f>
        <v>5.512679162072767E-3</v>
      </c>
      <c r="Y22" s="566">
        <f t="shared" si="4"/>
        <v>-0.36363636363636365</v>
      </c>
      <c r="Z22" s="512">
        <f t="shared" si="5"/>
        <v>0.42857142857142855</v>
      </c>
      <c r="AA22" s="512">
        <f t="shared" si="6"/>
        <v>0</v>
      </c>
      <c r="AB22" s="513">
        <f t="shared" si="6"/>
        <v>0.1</v>
      </c>
    </row>
    <row r="23" spans="1:28">
      <c r="A23" s="437" t="s">
        <v>19</v>
      </c>
      <c r="B23" s="83">
        <v>0</v>
      </c>
      <c r="C23" s="83">
        <v>2</v>
      </c>
      <c r="D23" s="83">
        <v>4</v>
      </c>
      <c r="E23" s="440">
        <v>6</v>
      </c>
      <c r="F23" s="83">
        <v>11</v>
      </c>
      <c r="G23" s="83">
        <v>12</v>
      </c>
      <c r="H23" s="83">
        <v>8</v>
      </c>
      <c r="I23" s="83">
        <v>8</v>
      </c>
      <c r="J23" s="83"/>
      <c r="K23" s="440">
        <f t="shared" si="14"/>
        <v>2</v>
      </c>
      <c r="L23" s="83">
        <f t="shared" si="14"/>
        <v>2</v>
      </c>
      <c r="M23" s="83">
        <f t="shared" si="14"/>
        <v>2</v>
      </c>
      <c r="N23" s="440">
        <f t="shared" si="7"/>
        <v>5</v>
      </c>
      <c r="O23" s="83">
        <f t="shared" si="8"/>
        <v>1</v>
      </c>
      <c r="P23" s="83">
        <f t="shared" si="9"/>
        <v>-4</v>
      </c>
      <c r="Q23" s="441">
        <f t="shared" si="10"/>
        <v>0</v>
      </c>
      <c r="R23" s="441">
        <f t="shared" si="11"/>
        <v>-8</v>
      </c>
      <c r="S23" s="83"/>
      <c r="T23" s="83"/>
      <c r="U23" s="470">
        <f>D23/'B1 Housing Units'!AD24</f>
        <v>3.1250000000000002E-3</v>
      </c>
      <c r="V23" s="433">
        <f>E23/'B1 Housing Units'!AE24</f>
        <v>4.6367851622874804E-3</v>
      </c>
      <c r="W23" s="433">
        <f>F23/'B1 Housing Units'!AF24</f>
        <v>8.3841463414634151E-3</v>
      </c>
      <c r="X23" s="435">
        <f>G23/'B1 Housing Units'!J24</f>
        <v>8.8888888888888889E-3</v>
      </c>
      <c r="Y23" s="566">
        <f t="shared" si="4"/>
        <v>0.83333333333333337</v>
      </c>
      <c r="Z23" s="512">
        <f t="shared" si="5"/>
        <v>9.0909090909090912E-2</v>
      </c>
      <c r="AA23" s="512">
        <f t="shared" si="6"/>
        <v>-0.33333333333333331</v>
      </c>
      <c r="AB23" s="513">
        <f t="shared" si="6"/>
        <v>0</v>
      </c>
    </row>
    <row r="24" spans="1:28">
      <c r="A24" s="437" t="s">
        <v>20</v>
      </c>
      <c r="B24" s="83">
        <v>2</v>
      </c>
      <c r="C24" s="83">
        <v>1</v>
      </c>
      <c r="D24" s="83">
        <v>3</v>
      </c>
      <c r="E24" s="440">
        <v>11</v>
      </c>
      <c r="F24" s="83">
        <v>10</v>
      </c>
      <c r="G24" s="83">
        <v>10</v>
      </c>
      <c r="H24" s="83">
        <v>8</v>
      </c>
      <c r="I24" s="83">
        <v>6</v>
      </c>
      <c r="J24" s="83"/>
      <c r="K24" s="440">
        <f t="shared" ref="K24:M25" si="15">C24-B24</f>
        <v>-1</v>
      </c>
      <c r="L24" s="83">
        <f t="shared" si="15"/>
        <v>2</v>
      </c>
      <c r="M24" s="83">
        <f t="shared" si="15"/>
        <v>8</v>
      </c>
      <c r="N24" s="440">
        <f t="shared" si="7"/>
        <v>-1</v>
      </c>
      <c r="O24" s="83">
        <f t="shared" si="8"/>
        <v>0</v>
      </c>
      <c r="P24" s="83">
        <f t="shared" si="9"/>
        <v>-2</v>
      </c>
      <c r="Q24" s="441">
        <f t="shared" si="10"/>
        <v>-2</v>
      </c>
      <c r="R24" s="441">
        <f t="shared" si="11"/>
        <v>-6</v>
      </c>
      <c r="S24" s="83"/>
      <c r="T24" s="83"/>
      <c r="U24" s="470">
        <f>D24/'B1 Housing Units'!AD25</f>
        <v>1.984126984126984E-3</v>
      </c>
      <c r="V24" s="433">
        <f>E24/'B1 Housing Units'!AE25</f>
        <v>7.2416063199473336E-3</v>
      </c>
      <c r="W24" s="433">
        <f>F24/'B1 Housing Units'!AF25</f>
        <v>6.587615283267457E-3</v>
      </c>
      <c r="X24" s="435">
        <f>G24/'B1 Housing Units'!J25</f>
        <v>6.6934404283801874E-3</v>
      </c>
      <c r="Y24" s="566">
        <f t="shared" si="4"/>
        <v>-9.0909090909090912E-2</v>
      </c>
      <c r="Z24" s="512">
        <f t="shared" si="5"/>
        <v>0</v>
      </c>
      <c r="AA24" s="512">
        <f t="shared" si="6"/>
        <v>-0.2</v>
      </c>
      <c r="AB24" s="513">
        <f t="shared" si="6"/>
        <v>-0.25</v>
      </c>
    </row>
    <row r="25" spans="1:28">
      <c r="A25" s="437" t="s">
        <v>21</v>
      </c>
      <c r="B25" s="83">
        <v>2</v>
      </c>
      <c r="C25" s="83">
        <v>2</v>
      </c>
      <c r="D25" s="83">
        <v>10</v>
      </c>
      <c r="E25" s="440">
        <v>14</v>
      </c>
      <c r="F25" s="83">
        <v>9</v>
      </c>
      <c r="G25" s="83">
        <v>14</v>
      </c>
      <c r="H25" s="83">
        <v>8</v>
      </c>
      <c r="I25" s="83">
        <v>15</v>
      </c>
      <c r="J25" s="83"/>
      <c r="K25" s="440">
        <f t="shared" si="15"/>
        <v>0</v>
      </c>
      <c r="L25" s="83">
        <f t="shared" si="15"/>
        <v>8</v>
      </c>
      <c r="M25" s="83">
        <f t="shared" si="15"/>
        <v>4</v>
      </c>
      <c r="N25" s="440">
        <f t="shared" si="7"/>
        <v>-5</v>
      </c>
      <c r="O25" s="83">
        <f t="shared" si="8"/>
        <v>5</v>
      </c>
      <c r="P25" s="83">
        <f t="shared" si="9"/>
        <v>-6</v>
      </c>
      <c r="Q25" s="441">
        <f t="shared" si="10"/>
        <v>7</v>
      </c>
      <c r="R25" s="441">
        <f t="shared" si="11"/>
        <v>-15</v>
      </c>
      <c r="S25" s="83"/>
      <c r="T25" s="83"/>
      <c r="U25" s="470">
        <f>D25/'B1 Housing Units'!AD26</f>
        <v>6.3979526551503517E-3</v>
      </c>
      <c r="V25" s="433">
        <f>E25/'B1 Housing Units'!AE26</f>
        <v>8.9285714285714281E-3</v>
      </c>
      <c r="W25" s="433">
        <f>F25/'B1 Housing Units'!AF26</f>
        <v>5.7215511760966304E-3</v>
      </c>
      <c r="X25" s="435">
        <f>G25/'B1 Housing Units'!J26</f>
        <v>8.771929824561403E-3</v>
      </c>
      <c r="Y25" s="566">
        <f t="shared" si="4"/>
        <v>-0.35714285714285715</v>
      </c>
      <c r="Z25" s="512">
        <f t="shared" si="5"/>
        <v>0.55555555555555558</v>
      </c>
      <c r="AA25" s="512">
        <f t="shared" si="6"/>
        <v>-0.42857142857142855</v>
      </c>
      <c r="AB25" s="513">
        <f t="shared" si="6"/>
        <v>0.875</v>
      </c>
    </row>
    <row r="26" spans="1:28">
      <c r="A26" s="437" t="s">
        <v>22</v>
      </c>
      <c r="B26" s="83">
        <v>1</v>
      </c>
      <c r="C26" s="83">
        <v>8</v>
      </c>
      <c r="D26" s="83">
        <v>9</v>
      </c>
      <c r="E26" s="440">
        <v>19</v>
      </c>
      <c r="F26" s="83">
        <v>11</v>
      </c>
      <c r="G26" s="83">
        <v>13</v>
      </c>
      <c r="H26" s="83">
        <v>9</v>
      </c>
      <c r="I26" s="83">
        <v>18</v>
      </c>
      <c r="J26" s="83"/>
      <c r="K26" s="440">
        <f t="shared" ref="K26:K39" si="16">C26-B26</f>
        <v>7</v>
      </c>
      <c r="L26" s="83">
        <f t="shared" ref="L26:L39" si="17">D26-C26</f>
        <v>1</v>
      </c>
      <c r="M26" s="83">
        <f t="shared" ref="M26:M39" si="18">E26-D26</f>
        <v>10</v>
      </c>
      <c r="N26" s="440">
        <f t="shared" si="7"/>
        <v>-8</v>
      </c>
      <c r="O26" s="83">
        <f t="shared" si="8"/>
        <v>2</v>
      </c>
      <c r="P26" s="83">
        <f t="shared" si="9"/>
        <v>-4</v>
      </c>
      <c r="Q26" s="441">
        <f t="shared" si="10"/>
        <v>9</v>
      </c>
      <c r="R26" s="441">
        <f t="shared" si="11"/>
        <v>-18</v>
      </c>
      <c r="S26" s="83"/>
      <c r="T26" s="83"/>
      <c r="U26" s="470">
        <f>D26/'B1 Housing Units'!AD27</f>
        <v>5.3349140486069948E-3</v>
      </c>
      <c r="V26" s="433">
        <f>E26/'B1 Housing Units'!AE27</f>
        <v>1.1262596324836989E-2</v>
      </c>
      <c r="W26" s="433">
        <f>F26/'B1 Housing Units'!AF27</f>
        <v>6.4858490566037739E-3</v>
      </c>
      <c r="X26" s="435">
        <f>G26/'B1 Housing Units'!J27</f>
        <v>7.719714964370546E-3</v>
      </c>
      <c r="Y26" s="566">
        <f t="shared" si="4"/>
        <v>-0.42105263157894735</v>
      </c>
      <c r="Z26" s="512">
        <f t="shared" si="5"/>
        <v>0.18181818181818182</v>
      </c>
      <c r="AA26" s="512">
        <f t="shared" si="6"/>
        <v>-0.30769230769230771</v>
      </c>
      <c r="AB26" s="513">
        <f t="shared" si="6"/>
        <v>1</v>
      </c>
    </row>
    <row r="27" spans="1:28">
      <c r="A27" s="437" t="s">
        <v>23</v>
      </c>
      <c r="B27" s="358">
        <v>3</v>
      </c>
      <c r="C27" s="358">
        <v>8</v>
      </c>
      <c r="D27" s="358">
        <v>12</v>
      </c>
      <c r="E27" s="442">
        <v>12</v>
      </c>
      <c r="F27" s="358">
        <v>16</v>
      </c>
      <c r="G27" s="358">
        <v>21</v>
      </c>
      <c r="H27" s="358">
        <v>13</v>
      </c>
      <c r="I27" s="358">
        <v>12</v>
      </c>
      <c r="J27" s="358"/>
      <c r="K27" s="442">
        <f t="shared" si="16"/>
        <v>5</v>
      </c>
      <c r="L27" s="358">
        <f t="shared" si="17"/>
        <v>4</v>
      </c>
      <c r="M27" s="358">
        <f t="shared" si="18"/>
        <v>0</v>
      </c>
      <c r="N27" s="442">
        <f t="shared" si="7"/>
        <v>4</v>
      </c>
      <c r="O27" s="358">
        <f t="shared" si="8"/>
        <v>5</v>
      </c>
      <c r="P27" s="358">
        <f t="shared" si="9"/>
        <v>-8</v>
      </c>
      <c r="Q27" s="443">
        <f t="shared" si="10"/>
        <v>-1</v>
      </c>
      <c r="R27" s="443">
        <f t="shared" si="11"/>
        <v>-12</v>
      </c>
      <c r="S27" s="358"/>
      <c r="T27" s="358"/>
      <c r="U27" s="470">
        <f>D27/'B1 Housing Units'!AD28</f>
        <v>6.920415224913495E-3</v>
      </c>
      <c r="V27" s="433">
        <f>E27/'B1 Housing Units'!AE28</f>
        <v>6.8767908309455587E-3</v>
      </c>
      <c r="W27" s="433">
        <f>F27/'B1 Housing Units'!AF28</f>
        <v>9.1220068415051314E-3</v>
      </c>
      <c r="X27" s="435">
        <f>G27/'B1 Housing Units'!J28</f>
        <v>1.2048192771084338E-2</v>
      </c>
      <c r="Y27" s="567">
        <f t="shared" si="4"/>
        <v>0.33333333333333331</v>
      </c>
      <c r="Z27" s="514">
        <f t="shared" si="5"/>
        <v>0.3125</v>
      </c>
      <c r="AA27" s="514">
        <f t="shared" si="6"/>
        <v>-0.38095238095238093</v>
      </c>
      <c r="AB27" s="515">
        <f t="shared" si="6"/>
        <v>-7.6923076923076927E-2</v>
      </c>
    </row>
    <row r="28" spans="1:28">
      <c r="A28" s="437" t="s">
        <v>26</v>
      </c>
      <c r="B28" s="83">
        <v>1</v>
      </c>
      <c r="C28" s="83">
        <v>5</v>
      </c>
      <c r="D28" s="83">
        <v>18</v>
      </c>
      <c r="E28" s="440">
        <v>27</v>
      </c>
      <c r="F28" s="83">
        <v>16</v>
      </c>
      <c r="G28" s="83">
        <v>29</v>
      </c>
      <c r="H28" s="83">
        <v>17</v>
      </c>
      <c r="I28" s="83">
        <v>22</v>
      </c>
      <c r="J28" s="83"/>
      <c r="K28" s="440">
        <f t="shared" si="16"/>
        <v>4</v>
      </c>
      <c r="L28" s="83">
        <f t="shared" si="17"/>
        <v>13</v>
      </c>
      <c r="M28" s="83">
        <f t="shared" si="18"/>
        <v>9</v>
      </c>
      <c r="N28" s="440">
        <f t="shared" si="7"/>
        <v>-11</v>
      </c>
      <c r="O28" s="83">
        <f t="shared" si="8"/>
        <v>13</v>
      </c>
      <c r="P28" s="83">
        <f t="shared" si="9"/>
        <v>-12</v>
      </c>
      <c r="Q28" s="441">
        <f t="shared" si="10"/>
        <v>5</v>
      </c>
      <c r="R28" s="441">
        <f t="shared" si="11"/>
        <v>-22</v>
      </c>
      <c r="S28" s="83"/>
      <c r="T28" s="83"/>
      <c r="U28" s="470">
        <f>D28/'B1 Housing Units'!AD29</f>
        <v>7.0175438596491229E-3</v>
      </c>
      <c r="V28" s="433">
        <f>E28/'B1 Housing Units'!AE29</f>
        <v>1.0281797410510283E-2</v>
      </c>
      <c r="W28" s="433">
        <f>F28/'B1 Housing Units'!AF29</f>
        <v>5.9902658180456762E-3</v>
      </c>
      <c r="X28" s="435">
        <f>G28/'B1 Housing Units'!J29</f>
        <v>1.0650018362100624E-2</v>
      </c>
      <c r="Y28" s="566">
        <f t="shared" si="4"/>
        <v>-0.40740740740740738</v>
      </c>
      <c r="Z28" s="512">
        <f t="shared" si="5"/>
        <v>0.8125</v>
      </c>
      <c r="AA28" s="512">
        <f t="shared" si="6"/>
        <v>-0.41379310344827586</v>
      </c>
      <c r="AB28" s="513">
        <f t="shared" si="6"/>
        <v>0.29411764705882354</v>
      </c>
    </row>
    <row r="29" spans="1:28">
      <c r="A29" s="437" t="s">
        <v>28</v>
      </c>
      <c r="B29" s="83">
        <v>1</v>
      </c>
      <c r="C29" s="83">
        <v>8</v>
      </c>
      <c r="D29" s="83">
        <v>13</v>
      </c>
      <c r="E29" s="440">
        <v>12</v>
      </c>
      <c r="F29" s="83">
        <v>15</v>
      </c>
      <c r="G29" s="83">
        <v>17</v>
      </c>
      <c r="H29" s="83">
        <v>17</v>
      </c>
      <c r="I29" s="83">
        <v>16</v>
      </c>
      <c r="J29" s="83"/>
      <c r="K29" s="440">
        <f t="shared" si="16"/>
        <v>7</v>
      </c>
      <c r="L29" s="83">
        <f t="shared" si="17"/>
        <v>5</v>
      </c>
      <c r="M29" s="83">
        <f t="shared" si="18"/>
        <v>-1</v>
      </c>
      <c r="N29" s="440">
        <f t="shared" si="7"/>
        <v>3</v>
      </c>
      <c r="O29" s="83">
        <f t="shared" si="8"/>
        <v>2</v>
      </c>
      <c r="P29" s="83">
        <f t="shared" si="9"/>
        <v>0</v>
      </c>
      <c r="Q29" s="441">
        <f t="shared" si="10"/>
        <v>-1</v>
      </c>
      <c r="R29" s="441">
        <f t="shared" si="11"/>
        <v>-16</v>
      </c>
      <c r="S29" s="83"/>
      <c r="T29" s="83"/>
      <c r="U29" s="470">
        <f>D29/'B1 Housing Units'!AD30</f>
        <v>8.6264100862641011E-3</v>
      </c>
      <c r="V29" s="433">
        <f>E29/'B1 Housing Units'!AE30</f>
        <v>7.9051383399209481E-3</v>
      </c>
      <c r="W29" s="433">
        <f>F29/'B1 Housing Units'!AF30</f>
        <v>9.8296199213630409E-3</v>
      </c>
      <c r="X29" s="435">
        <f>G29/'B1 Housing Units'!J30</f>
        <v>1.0807374443738081E-2</v>
      </c>
      <c r="Y29" s="566">
        <f t="shared" si="4"/>
        <v>0.25</v>
      </c>
      <c r="Z29" s="512">
        <f t="shared" si="5"/>
        <v>0.13333333333333333</v>
      </c>
      <c r="AA29" s="512">
        <f t="shared" si="6"/>
        <v>0</v>
      </c>
      <c r="AB29" s="513">
        <f t="shared" si="6"/>
        <v>-5.8823529411764705E-2</v>
      </c>
    </row>
    <row r="30" spans="1:28">
      <c r="A30" s="437" t="s">
        <v>30</v>
      </c>
      <c r="B30" s="83">
        <v>1</v>
      </c>
      <c r="C30" s="83">
        <v>8</v>
      </c>
      <c r="D30" s="83">
        <v>15</v>
      </c>
      <c r="E30" s="440">
        <v>26</v>
      </c>
      <c r="F30" s="83">
        <v>9</v>
      </c>
      <c r="G30" s="83">
        <v>19</v>
      </c>
      <c r="H30" s="83">
        <v>19</v>
      </c>
      <c r="I30" s="83">
        <v>25</v>
      </c>
      <c r="J30" s="83"/>
      <c r="K30" s="440">
        <f t="shared" si="16"/>
        <v>7</v>
      </c>
      <c r="L30" s="83">
        <f t="shared" si="17"/>
        <v>7</v>
      </c>
      <c r="M30" s="83">
        <f t="shared" si="18"/>
        <v>11</v>
      </c>
      <c r="N30" s="440">
        <f t="shared" si="7"/>
        <v>-17</v>
      </c>
      <c r="O30" s="83">
        <f t="shared" si="8"/>
        <v>10</v>
      </c>
      <c r="P30" s="83">
        <f t="shared" si="9"/>
        <v>0</v>
      </c>
      <c r="Q30" s="441">
        <f t="shared" si="10"/>
        <v>6</v>
      </c>
      <c r="R30" s="441">
        <f t="shared" si="11"/>
        <v>-25</v>
      </c>
      <c r="S30" s="83"/>
      <c r="T30" s="83"/>
      <c r="U30" s="470">
        <f>D30/'B1 Housing Units'!AD31</f>
        <v>4.0972411909314397E-3</v>
      </c>
      <c r="V30" s="433">
        <f>E30/'B1 Housing Units'!AE31</f>
        <v>7.063298016843249E-3</v>
      </c>
      <c r="W30" s="433">
        <f>F30/'B1 Housing Units'!AF31</f>
        <v>2.4206562668101128E-3</v>
      </c>
      <c r="X30" s="435">
        <f>G30/'B1 Housing Units'!J31</f>
        <v>5.0979339951703782E-3</v>
      </c>
      <c r="Y30" s="566">
        <f t="shared" si="4"/>
        <v>-0.65384615384615385</v>
      </c>
      <c r="Z30" s="512">
        <f t="shared" si="5"/>
        <v>1.1111111111111112</v>
      </c>
      <c r="AA30" s="512">
        <f t="shared" si="6"/>
        <v>0</v>
      </c>
      <c r="AB30" s="513">
        <f t="shared" si="6"/>
        <v>0.31578947368421051</v>
      </c>
    </row>
    <row r="31" spans="1:28">
      <c r="A31" s="437" t="s">
        <v>36</v>
      </c>
      <c r="B31" s="83">
        <v>3</v>
      </c>
      <c r="C31" s="83">
        <v>6</v>
      </c>
      <c r="D31" s="83">
        <v>13</v>
      </c>
      <c r="E31" s="440">
        <v>12</v>
      </c>
      <c r="F31" s="83">
        <v>15</v>
      </c>
      <c r="G31" s="83">
        <v>17</v>
      </c>
      <c r="H31" s="83">
        <v>22</v>
      </c>
      <c r="I31" s="83">
        <v>17</v>
      </c>
      <c r="J31" s="83"/>
      <c r="K31" s="440">
        <f t="shared" si="16"/>
        <v>3</v>
      </c>
      <c r="L31" s="83">
        <f t="shared" si="17"/>
        <v>7</v>
      </c>
      <c r="M31" s="83">
        <f t="shared" si="18"/>
        <v>-1</v>
      </c>
      <c r="N31" s="440">
        <f t="shared" si="7"/>
        <v>3</v>
      </c>
      <c r="O31" s="83">
        <f t="shared" si="8"/>
        <v>2</v>
      </c>
      <c r="P31" s="83">
        <f t="shared" si="9"/>
        <v>5</v>
      </c>
      <c r="Q31" s="441">
        <f t="shared" si="10"/>
        <v>-5</v>
      </c>
      <c r="R31" s="441">
        <f t="shared" si="11"/>
        <v>-17</v>
      </c>
      <c r="S31" s="83"/>
      <c r="T31" s="83"/>
      <c r="U31" s="470">
        <f>D31/'B1 Housing Units'!AD32</f>
        <v>5.2250803858520899E-3</v>
      </c>
      <c r="V31" s="433">
        <f>E31/'B1 Housing Units'!AE32</f>
        <v>4.8057669203043652E-3</v>
      </c>
      <c r="W31" s="433">
        <f>F31/'B1 Housing Units'!AF32</f>
        <v>5.9904153354632585E-3</v>
      </c>
      <c r="X31" s="435">
        <f>G31/'B1 Housing Units'!J32</f>
        <v>6.8548387096774195E-3</v>
      </c>
      <c r="Y31" s="566">
        <f t="shared" si="4"/>
        <v>0.25</v>
      </c>
      <c r="Z31" s="512">
        <f t="shared" si="5"/>
        <v>0.13333333333333333</v>
      </c>
      <c r="AA31" s="512">
        <f t="shared" si="6"/>
        <v>0.29411764705882354</v>
      </c>
      <c r="AB31" s="513">
        <f t="shared" si="6"/>
        <v>-0.22727272727272727</v>
      </c>
    </row>
    <row r="32" spans="1:28">
      <c r="A32" s="437" t="s">
        <v>45</v>
      </c>
      <c r="B32" s="83">
        <v>0</v>
      </c>
      <c r="C32" s="83">
        <v>2</v>
      </c>
      <c r="D32" s="83">
        <v>16</v>
      </c>
      <c r="E32" s="440">
        <v>14</v>
      </c>
      <c r="F32" s="83">
        <v>14</v>
      </c>
      <c r="G32" s="83">
        <v>23</v>
      </c>
      <c r="H32" s="83">
        <v>10</v>
      </c>
      <c r="I32" s="83">
        <v>16</v>
      </c>
      <c r="J32" s="83"/>
      <c r="K32" s="440">
        <f t="shared" si="16"/>
        <v>2</v>
      </c>
      <c r="L32" s="83">
        <f t="shared" si="17"/>
        <v>14</v>
      </c>
      <c r="M32" s="83">
        <f t="shared" si="18"/>
        <v>-2</v>
      </c>
      <c r="N32" s="440">
        <f t="shared" si="7"/>
        <v>0</v>
      </c>
      <c r="O32" s="83">
        <f t="shared" si="8"/>
        <v>9</v>
      </c>
      <c r="P32" s="83">
        <f t="shared" si="9"/>
        <v>-13</v>
      </c>
      <c r="Q32" s="441">
        <f t="shared" si="10"/>
        <v>6</v>
      </c>
      <c r="R32" s="441">
        <f t="shared" si="11"/>
        <v>-16</v>
      </c>
      <c r="S32" s="83"/>
      <c r="T32" s="83"/>
      <c r="U32" s="470">
        <f>D32/'B1 Housing Units'!AD33</f>
        <v>9.3841642228739003E-3</v>
      </c>
      <c r="V32" s="433">
        <f>E32/'B1 Housing Units'!AE33</f>
        <v>8.1348053457292267E-3</v>
      </c>
      <c r="W32" s="433">
        <f>F32/'B1 Housing Units'!AF33</f>
        <v>8.0878105141536684E-3</v>
      </c>
      <c r="X32" s="435">
        <f>G32/'B1 Housing Units'!J33</f>
        <v>1.3135351227869789E-2</v>
      </c>
      <c r="Y32" s="566">
        <f t="shared" si="4"/>
        <v>0</v>
      </c>
      <c r="Z32" s="512">
        <f t="shared" si="5"/>
        <v>0.6428571428571429</v>
      </c>
      <c r="AA32" s="512">
        <f t="shared" si="6"/>
        <v>-0.56521739130434778</v>
      </c>
      <c r="AB32" s="513">
        <f t="shared" si="6"/>
        <v>0.6</v>
      </c>
    </row>
    <row r="33" spans="1:28">
      <c r="A33" s="437" t="s">
        <v>47</v>
      </c>
      <c r="B33" s="83">
        <v>4</v>
      </c>
      <c r="C33" s="83">
        <v>3</v>
      </c>
      <c r="D33" s="83">
        <v>11</v>
      </c>
      <c r="E33" s="440">
        <v>15</v>
      </c>
      <c r="F33" s="83">
        <v>24</v>
      </c>
      <c r="G33" s="83">
        <v>19</v>
      </c>
      <c r="H33" s="83">
        <v>20</v>
      </c>
      <c r="I33" s="83">
        <v>18</v>
      </c>
      <c r="J33" s="83"/>
      <c r="K33" s="440">
        <f t="shared" si="16"/>
        <v>-1</v>
      </c>
      <c r="L33" s="83">
        <f t="shared" si="17"/>
        <v>8</v>
      </c>
      <c r="M33" s="83">
        <f t="shared" si="18"/>
        <v>4</v>
      </c>
      <c r="N33" s="440">
        <f t="shared" si="7"/>
        <v>9</v>
      </c>
      <c r="O33" s="83">
        <f t="shared" si="8"/>
        <v>-5</v>
      </c>
      <c r="P33" s="83">
        <f t="shared" si="9"/>
        <v>1</v>
      </c>
      <c r="Q33" s="441">
        <f t="shared" si="10"/>
        <v>-2</v>
      </c>
      <c r="R33" s="441">
        <f t="shared" si="11"/>
        <v>-18</v>
      </c>
      <c r="S33" s="83"/>
      <c r="T33" s="83"/>
      <c r="U33" s="470">
        <f>D33/'B1 Housing Units'!AD34</f>
        <v>4.8737261852015946E-3</v>
      </c>
      <c r="V33" s="433">
        <f>E33/'B1 Housing Units'!AE34</f>
        <v>6.6195939982347752E-3</v>
      </c>
      <c r="W33" s="433">
        <f>F33/'B1 Housing Units'!AF34</f>
        <v>1.0517090271691499E-2</v>
      </c>
      <c r="X33" s="435">
        <f>G33/'B1 Housing Units'!J34</f>
        <v>8.9243776420854862E-3</v>
      </c>
      <c r="Y33" s="566">
        <f t="shared" si="4"/>
        <v>0.6</v>
      </c>
      <c r="Z33" s="512">
        <f t="shared" si="5"/>
        <v>-0.20833333333333334</v>
      </c>
      <c r="AA33" s="512">
        <f t="shared" si="6"/>
        <v>5.2631578947368418E-2</v>
      </c>
      <c r="AB33" s="513">
        <f t="shared" si="6"/>
        <v>-0.1</v>
      </c>
    </row>
    <row r="34" spans="1:28">
      <c r="A34" s="437" t="s">
        <v>48</v>
      </c>
      <c r="B34" s="83">
        <v>3</v>
      </c>
      <c r="C34" s="83">
        <v>1</v>
      </c>
      <c r="D34" s="83">
        <v>3</v>
      </c>
      <c r="E34" s="440">
        <v>12</v>
      </c>
      <c r="F34" s="83">
        <v>13</v>
      </c>
      <c r="G34" s="83">
        <v>18</v>
      </c>
      <c r="H34" s="83">
        <v>12</v>
      </c>
      <c r="I34" s="83">
        <v>16</v>
      </c>
      <c r="J34" s="83"/>
      <c r="K34" s="440">
        <f t="shared" si="16"/>
        <v>-2</v>
      </c>
      <c r="L34" s="83">
        <f t="shared" si="17"/>
        <v>2</v>
      </c>
      <c r="M34" s="83">
        <f t="shared" si="18"/>
        <v>9</v>
      </c>
      <c r="N34" s="440">
        <f t="shared" si="7"/>
        <v>1</v>
      </c>
      <c r="O34" s="83">
        <f t="shared" si="8"/>
        <v>5</v>
      </c>
      <c r="P34" s="83">
        <f t="shared" si="9"/>
        <v>-6</v>
      </c>
      <c r="Q34" s="441">
        <f t="shared" si="10"/>
        <v>4</v>
      </c>
      <c r="R34" s="441">
        <f t="shared" si="11"/>
        <v>-16</v>
      </c>
      <c r="S34" s="83"/>
      <c r="T34" s="83"/>
      <c r="U34" s="470">
        <f>D34/'B1 Housing Units'!AD35</f>
        <v>1.4844136566056407E-3</v>
      </c>
      <c r="V34" s="433">
        <f>E34/'B1 Housing Units'!AE35</f>
        <v>5.8968058968058967E-3</v>
      </c>
      <c r="W34" s="433">
        <f>F34/'B1 Housing Units'!AF35</f>
        <v>6.3260340632603409E-3</v>
      </c>
      <c r="X34" s="435">
        <f>G34/'B1 Housing Units'!J35</f>
        <v>9.0634441087613302E-3</v>
      </c>
      <c r="Y34" s="566">
        <f t="shared" si="4"/>
        <v>8.3333333333333329E-2</v>
      </c>
      <c r="Z34" s="512">
        <f t="shared" si="5"/>
        <v>0.38461538461538464</v>
      </c>
      <c r="AA34" s="512">
        <f t="shared" si="6"/>
        <v>-0.33333333333333331</v>
      </c>
      <c r="AB34" s="513">
        <f t="shared" si="6"/>
        <v>0.33333333333333331</v>
      </c>
    </row>
    <row r="35" spans="1:28">
      <c r="A35" s="437" t="s">
        <v>50</v>
      </c>
      <c r="B35" s="83">
        <v>7</v>
      </c>
      <c r="C35" s="83">
        <v>10</v>
      </c>
      <c r="D35" s="83">
        <v>13</v>
      </c>
      <c r="E35" s="440">
        <v>27</v>
      </c>
      <c r="F35" s="83">
        <v>17</v>
      </c>
      <c r="G35" s="83">
        <v>27</v>
      </c>
      <c r="H35" s="83">
        <v>25</v>
      </c>
      <c r="I35" s="83">
        <v>23</v>
      </c>
      <c r="J35" s="83"/>
      <c r="K35" s="440">
        <f t="shared" si="16"/>
        <v>3</v>
      </c>
      <c r="L35" s="83">
        <f t="shared" si="17"/>
        <v>3</v>
      </c>
      <c r="M35" s="83">
        <f t="shared" si="18"/>
        <v>14</v>
      </c>
      <c r="N35" s="440">
        <f t="shared" si="7"/>
        <v>-10</v>
      </c>
      <c r="O35" s="83">
        <f t="shared" si="8"/>
        <v>10</v>
      </c>
      <c r="P35" s="83">
        <f t="shared" si="9"/>
        <v>-2</v>
      </c>
      <c r="Q35" s="441">
        <f t="shared" si="10"/>
        <v>-2</v>
      </c>
      <c r="R35" s="441">
        <f t="shared" si="11"/>
        <v>-23</v>
      </c>
      <c r="S35" s="83"/>
      <c r="T35" s="83"/>
      <c r="U35" s="470">
        <f>D35/'B1 Housing Units'!AD36</f>
        <v>4.3333333333333331E-3</v>
      </c>
      <c r="V35" s="433">
        <f>E35/'B1 Housing Units'!AE36</f>
        <v>9.0030010003334451E-3</v>
      </c>
      <c r="W35" s="433">
        <f>F35/'B1 Housing Units'!AF36</f>
        <v>5.6666666666666671E-3</v>
      </c>
      <c r="X35" s="435">
        <f>G35/'B1 Housing Units'!J36</f>
        <v>8.952254641909815E-3</v>
      </c>
      <c r="Y35" s="566">
        <f t="shared" si="4"/>
        <v>-0.37037037037037035</v>
      </c>
      <c r="Z35" s="512">
        <f t="shared" si="5"/>
        <v>0.58823529411764708</v>
      </c>
      <c r="AA35" s="512">
        <f t="shared" si="6"/>
        <v>-7.407407407407407E-2</v>
      </c>
      <c r="AB35" s="513">
        <f t="shared" si="6"/>
        <v>-0.08</v>
      </c>
    </row>
    <row r="36" spans="1:28">
      <c r="A36" s="437" t="s">
        <v>52</v>
      </c>
      <c r="B36" s="83">
        <v>7</v>
      </c>
      <c r="C36" s="83">
        <v>18</v>
      </c>
      <c r="D36" s="83">
        <v>28</v>
      </c>
      <c r="E36" s="440">
        <v>52</v>
      </c>
      <c r="F36" s="83">
        <v>51</v>
      </c>
      <c r="G36" s="83">
        <v>51</v>
      </c>
      <c r="H36" s="83">
        <v>43</v>
      </c>
      <c r="I36" s="83">
        <v>37</v>
      </c>
      <c r="J36" s="83"/>
      <c r="K36" s="440">
        <f t="shared" si="16"/>
        <v>11</v>
      </c>
      <c r="L36" s="83">
        <f t="shared" si="17"/>
        <v>10</v>
      </c>
      <c r="M36" s="83">
        <f t="shared" si="18"/>
        <v>24</v>
      </c>
      <c r="N36" s="440">
        <f t="shared" si="7"/>
        <v>-1</v>
      </c>
      <c r="O36" s="83">
        <f t="shared" si="8"/>
        <v>0</v>
      </c>
      <c r="P36" s="83">
        <f t="shared" si="9"/>
        <v>-8</v>
      </c>
      <c r="Q36" s="441">
        <f t="shared" si="10"/>
        <v>-6</v>
      </c>
      <c r="R36" s="441">
        <f t="shared" si="11"/>
        <v>-37</v>
      </c>
      <c r="S36" s="83"/>
      <c r="T36" s="83"/>
      <c r="U36" s="470">
        <f>D36/'B1 Housing Units'!AD37</f>
        <v>6.439742410303588E-3</v>
      </c>
      <c r="V36" s="433">
        <f>E36/'B1 Housing Units'!AE37</f>
        <v>1.185860889395667E-2</v>
      </c>
      <c r="W36" s="433">
        <f>F36/'B1 Housing Units'!AF37</f>
        <v>1.1564625850340135E-2</v>
      </c>
      <c r="X36" s="435">
        <f>G36/'B1 Housing Units'!J37</f>
        <v>1.1988716502115656E-2</v>
      </c>
      <c r="Y36" s="566">
        <f t="shared" si="4"/>
        <v>-1.9230769230769232E-2</v>
      </c>
      <c r="Z36" s="512">
        <f t="shared" si="5"/>
        <v>0</v>
      </c>
      <c r="AA36" s="512">
        <f t="shared" si="6"/>
        <v>-0.15686274509803921</v>
      </c>
      <c r="AB36" s="513">
        <f t="shared" si="6"/>
        <v>-0.13953488372093023</v>
      </c>
    </row>
    <row r="37" spans="1:28">
      <c r="A37" s="437" t="s">
        <v>55</v>
      </c>
      <c r="B37" s="83">
        <v>5</v>
      </c>
      <c r="C37" s="83">
        <v>11</v>
      </c>
      <c r="D37" s="83">
        <v>7</v>
      </c>
      <c r="E37" s="440">
        <v>19</v>
      </c>
      <c r="F37" s="83">
        <v>29</v>
      </c>
      <c r="G37" s="83">
        <v>29</v>
      </c>
      <c r="H37" s="83">
        <v>23</v>
      </c>
      <c r="I37" s="83">
        <v>19</v>
      </c>
      <c r="J37" s="83"/>
      <c r="K37" s="440">
        <f t="shared" si="16"/>
        <v>6</v>
      </c>
      <c r="L37" s="83">
        <f t="shared" si="17"/>
        <v>-4</v>
      </c>
      <c r="M37" s="83">
        <f t="shared" si="18"/>
        <v>12</v>
      </c>
      <c r="N37" s="440">
        <f t="shared" si="7"/>
        <v>10</v>
      </c>
      <c r="O37" s="83">
        <f t="shared" si="8"/>
        <v>0</v>
      </c>
      <c r="P37" s="83">
        <f t="shared" si="9"/>
        <v>-6</v>
      </c>
      <c r="Q37" s="441">
        <f t="shared" si="10"/>
        <v>-4</v>
      </c>
      <c r="R37" s="441">
        <f t="shared" si="11"/>
        <v>-19</v>
      </c>
      <c r="S37" s="83"/>
      <c r="T37" s="83"/>
      <c r="U37" s="470">
        <f>D37/'B1 Housing Units'!AD38</f>
        <v>3.251277287505806E-3</v>
      </c>
      <c r="V37" s="433">
        <f>E37/'B1 Housing Units'!AE38</f>
        <v>8.7800369685767099E-3</v>
      </c>
      <c r="W37" s="433">
        <f>F37/'B1 Housing Units'!AF38</f>
        <v>1.3260173754000914E-2</v>
      </c>
      <c r="X37" s="435">
        <f>G37/'B1 Housing Units'!J38</f>
        <v>1.3098464317976514E-2</v>
      </c>
      <c r="Y37" s="566">
        <f t="shared" si="4"/>
        <v>0.52631578947368418</v>
      </c>
      <c r="Z37" s="512">
        <f t="shared" si="5"/>
        <v>0</v>
      </c>
      <c r="AA37" s="512">
        <f t="shared" si="6"/>
        <v>-0.20689655172413793</v>
      </c>
      <c r="AB37" s="513">
        <f t="shared" si="6"/>
        <v>-0.17391304347826086</v>
      </c>
    </row>
    <row r="38" spans="1:28" s="511" customFormat="1">
      <c r="A38" s="504" t="s">
        <v>119</v>
      </c>
      <c r="B38" s="505">
        <f t="shared" ref="B38:J38" si="19">SUM(B21:B37)</f>
        <v>40</v>
      </c>
      <c r="C38" s="505">
        <f t="shared" si="19"/>
        <v>99</v>
      </c>
      <c r="D38" s="505">
        <f t="shared" si="19"/>
        <v>195</v>
      </c>
      <c r="E38" s="506">
        <f>SUM(E21:E37)</f>
        <v>300</v>
      </c>
      <c r="F38" s="505">
        <f t="shared" si="19"/>
        <v>278</v>
      </c>
      <c r="G38" s="505">
        <f t="shared" si="19"/>
        <v>343</v>
      </c>
      <c r="H38" s="505">
        <f t="shared" si="19"/>
        <v>273</v>
      </c>
      <c r="I38" s="505">
        <f t="shared" si="19"/>
        <v>286</v>
      </c>
      <c r="J38" s="505">
        <f t="shared" si="19"/>
        <v>0</v>
      </c>
      <c r="K38" s="506">
        <f t="shared" si="16"/>
        <v>59</v>
      </c>
      <c r="L38" s="505">
        <f t="shared" si="17"/>
        <v>96</v>
      </c>
      <c r="M38" s="505">
        <f t="shared" si="18"/>
        <v>105</v>
      </c>
      <c r="N38" s="506">
        <f t="shared" si="7"/>
        <v>-22</v>
      </c>
      <c r="O38" s="505">
        <f t="shared" si="8"/>
        <v>65</v>
      </c>
      <c r="P38" s="505">
        <f t="shared" si="9"/>
        <v>-70</v>
      </c>
      <c r="Q38" s="507">
        <f t="shared" si="10"/>
        <v>13</v>
      </c>
      <c r="R38" s="507">
        <f t="shared" si="11"/>
        <v>-286</v>
      </c>
      <c r="S38" s="505"/>
      <c r="T38" s="505"/>
      <c r="U38" s="508">
        <f>D38/'B1 Housing Units'!AD39</f>
        <v>5.1319841040082109E-3</v>
      </c>
      <c r="V38" s="509">
        <f>E38/'B1 Housing Units'!AE39</f>
        <v>7.8472403871305257E-3</v>
      </c>
      <c r="W38" s="509">
        <f>F38/'B1 Housing Units'!AF39</f>
        <v>7.2264101897582533E-3</v>
      </c>
      <c r="X38" s="510">
        <f>G38/'B1 Housing Units'!J39</f>
        <v>8.950472313553573E-3</v>
      </c>
      <c r="Y38" s="568">
        <f t="shared" si="4"/>
        <v>-7.3333333333333334E-2</v>
      </c>
      <c r="Z38" s="516">
        <f t="shared" si="5"/>
        <v>0.23381294964028776</v>
      </c>
      <c r="AA38" s="516">
        <f t="shared" si="6"/>
        <v>-0.20408163265306123</v>
      </c>
      <c r="AB38" s="517">
        <f t="shared" si="6"/>
        <v>4.7619047619047616E-2</v>
      </c>
    </row>
    <row r="39" spans="1:28">
      <c r="A39" s="437" t="s">
        <v>24</v>
      </c>
      <c r="B39" s="83">
        <v>13</v>
      </c>
      <c r="C39" s="83">
        <v>44</v>
      </c>
      <c r="D39" s="83">
        <v>88</v>
      </c>
      <c r="E39" s="440">
        <v>146</v>
      </c>
      <c r="F39" s="83">
        <v>112</v>
      </c>
      <c r="G39" s="83">
        <v>122</v>
      </c>
      <c r="H39" s="83">
        <v>106</v>
      </c>
      <c r="I39" s="83">
        <v>130</v>
      </c>
      <c r="J39" s="83"/>
      <c r="K39" s="440">
        <f t="shared" si="16"/>
        <v>31</v>
      </c>
      <c r="L39" s="83">
        <f t="shared" si="17"/>
        <v>44</v>
      </c>
      <c r="M39" s="83">
        <f t="shared" si="18"/>
        <v>58</v>
      </c>
      <c r="N39" s="440">
        <f t="shared" si="7"/>
        <v>-34</v>
      </c>
      <c r="O39" s="83">
        <f t="shared" si="8"/>
        <v>10</v>
      </c>
      <c r="P39" s="83">
        <f t="shared" si="9"/>
        <v>-16</v>
      </c>
      <c r="Q39" s="441">
        <f t="shared" si="10"/>
        <v>24</v>
      </c>
      <c r="R39" s="441">
        <f t="shared" si="11"/>
        <v>-130</v>
      </c>
      <c r="S39" s="83"/>
      <c r="T39" s="83"/>
      <c r="U39" s="470">
        <f>D39/'B1 Housing Units'!AD40</f>
        <v>6.6305003013863778E-3</v>
      </c>
      <c r="V39" s="433">
        <f>E39/'B1 Housing Units'!AE40</f>
        <v>1.0944527736131934E-2</v>
      </c>
      <c r="W39" s="433">
        <f>F39/'B1 Housing Units'!AF40</f>
        <v>8.3913988162133812E-3</v>
      </c>
      <c r="X39" s="435">
        <f>G39/'B1 Housing Units'!J40</f>
        <v>9.1888227762295695E-3</v>
      </c>
      <c r="Y39" s="566">
        <f t="shared" si="4"/>
        <v>-0.23287671232876711</v>
      </c>
      <c r="Z39" s="512">
        <f t="shared" si="5"/>
        <v>8.9285714285714288E-2</v>
      </c>
      <c r="AA39" s="512">
        <f t="shared" si="6"/>
        <v>-0.13114754098360656</v>
      </c>
      <c r="AB39" s="513">
        <f t="shared" si="6"/>
        <v>0.22641509433962265</v>
      </c>
    </row>
    <row r="40" spans="1:28">
      <c r="A40" s="437" t="s">
        <v>33</v>
      </c>
      <c r="B40" s="83"/>
      <c r="C40" s="83"/>
      <c r="D40" s="83"/>
      <c r="E40" s="440">
        <v>64</v>
      </c>
      <c r="F40" s="83">
        <v>70</v>
      </c>
      <c r="G40" s="83">
        <v>73</v>
      </c>
      <c r="H40" s="83">
        <v>37</v>
      </c>
      <c r="I40" s="83">
        <v>26</v>
      </c>
      <c r="J40" s="83"/>
      <c r="K40" s="440"/>
      <c r="L40" s="83"/>
      <c r="M40" s="83"/>
      <c r="N40" s="440">
        <f t="shared" si="7"/>
        <v>6</v>
      </c>
      <c r="O40" s="83">
        <f t="shared" si="8"/>
        <v>3</v>
      </c>
      <c r="P40" s="83">
        <f t="shared" si="9"/>
        <v>-36</v>
      </c>
      <c r="Q40" s="441">
        <f t="shared" si="10"/>
        <v>-11</v>
      </c>
      <c r="R40" s="441">
        <f t="shared" si="11"/>
        <v>-26</v>
      </c>
      <c r="S40" s="83"/>
      <c r="T40" s="83"/>
      <c r="U40" s="470"/>
      <c r="V40" s="433">
        <f>E40/'B1 Housing Units'!AE41</f>
        <v>6.9724370846497444E-3</v>
      </c>
      <c r="W40" s="433">
        <f>F40/'B1 Housing Units'!AF41</f>
        <v>7.6128330614464385E-3</v>
      </c>
      <c r="X40" s="435">
        <f>G40/'B1 Housing Units'!J41</f>
        <v>7.9244463742943992E-3</v>
      </c>
      <c r="Y40" s="566">
        <f t="shared" si="4"/>
        <v>9.375E-2</v>
      </c>
      <c r="Z40" s="512">
        <f t="shared" si="5"/>
        <v>4.2857142857142858E-2</v>
      </c>
      <c r="AA40" s="512">
        <f t="shared" si="6"/>
        <v>-0.49315068493150682</v>
      </c>
      <c r="AB40" s="513">
        <f t="shared" si="6"/>
        <v>-0.29729729729729731</v>
      </c>
    </row>
    <row r="41" spans="1:28">
      <c r="A41" s="437" t="s">
        <v>37</v>
      </c>
      <c r="B41" s="83"/>
      <c r="C41" s="83"/>
      <c r="D41" s="83"/>
      <c r="E41" s="440">
        <v>16</v>
      </c>
      <c r="F41" s="83">
        <v>15</v>
      </c>
      <c r="G41" s="83">
        <v>14</v>
      </c>
      <c r="H41" s="83">
        <v>9</v>
      </c>
      <c r="I41" s="83">
        <v>23</v>
      </c>
      <c r="J41" s="83"/>
      <c r="K41" s="440"/>
      <c r="L41" s="83"/>
      <c r="M41" s="83"/>
      <c r="N41" s="440">
        <f t="shared" si="7"/>
        <v>-1</v>
      </c>
      <c r="O41" s="83">
        <f t="shared" si="8"/>
        <v>-1</v>
      </c>
      <c r="P41" s="83">
        <f t="shared" si="9"/>
        <v>-5</v>
      </c>
      <c r="Q41" s="441">
        <f t="shared" si="10"/>
        <v>14</v>
      </c>
      <c r="R41" s="441">
        <f t="shared" si="11"/>
        <v>-23</v>
      </c>
      <c r="S41" s="83"/>
      <c r="T41" s="83"/>
      <c r="U41" s="470"/>
      <c r="V41" s="433">
        <f>E41/'B1 Housing Units'!AE42</f>
        <v>5.5058499655884375E-3</v>
      </c>
      <c r="W41" s="433">
        <f>F41/'B1 Housing Units'!AF42</f>
        <v>5.1003060183611015E-3</v>
      </c>
      <c r="X41" s="435">
        <f>G41/'B1 Housing Units'!J42</f>
        <v>4.807692307692308E-3</v>
      </c>
      <c r="Y41" s="566">
        <f t="shared" si="4"/>
        <v>-6.25E-2</v>
      </c>
      <c r="Z41" s="512">
        <f t="shared" si="5"/>
        <v>-6.6666666666666666E-2</v>
      </c>
      <c r="AA41" s="512">
        <f t="shared" si="6"/>
        <v>-0.35714285714285715</v>
      </c>
      <c r="AB41" s="513">
        <f t="shared" si="6"/>
        <v>1.5555555555555556</v>
      </c>
    </row>
    <row r="42" spans="1:28">
      <c r="A42" s="437" t="s">
        <v>38</v>
      </c>
      <c r="B42" s="83">
        <v>5</v>
      </c>
      <c r="C42" s="83">
        <v>14</v>
      </c>
      <c r="D42" s="83">
        <v>34</v>
      </c>
      <c r="E42" s="440">
        <v>54</v>
      </c>
      <c r="F42" s="83">
        <v>51</v>
      </c>
      <c r="G42" s="83">
        <v>82</v>
      </c>
      <c r="H42" s="83">
        <v>69</v>
      </c>
      <c r="I42" s="83">
        <v>50</v>
      </c>
      <c r="J42" s="83"/>
      <c r="K42" s="440">
        <f>C42-B42</f>
        <v>9</v>
      </c>
      <c r="L42" s="83">
        <f>D42-C42</f>
        <v>20</v>
      </c>
      <c r="M42" s="83">
        <f>E42-D42</f>
        <v>20</v>
      </c>
      <c r="N42" s="440">
        <f t="shared" si="7"/>
        <v>-3</v>
      </c>
      <c r="O42" s="83">
        <f t="shared" si="8"/>
        <v>31</v>
      </c>
      <c r="P42" s="83">
        <f t="shared" si="9"/>
        <v>-13</v>
      </c>
      <c r="Q42" s="441">
        <f t="shared" si="10"/>
        <v>-19</v>
      </c>
      <c r="R42" s="441">
        <f t="shared" si="11"/>
        <v>-50</v>
      </c>
      <c r="S42" s="83"/>
      <c r="T42" s="83"/>
      <c r="U42" s="470">
        <f>D42/'B1 Housing Units'!AD43</f>
        <v>3.9794007490636706E-3</v>
      </c>
      <c r="V42" s="433">
        <f>E42/'B1 Housing Units'!AE43</f>
        <v>6.2959076600209865E-3</v>
      </c>
      <c r="W42" s="433">
        <f>F42/'B1 Housing Units'!AF43</f>
        <v>5.930922200255844E-3</v>
      </c>
      <c r="X42" s="435">
        <f>G42/'B1 Housing Units'!J43</f>
        <v>9.3489909930452621E-3</v>
      </c>
      <c r="Y42" s="566">
        <f t="shared" si="4"/>
        <v>-5.5555555555555552E-2</v>
      </c>
      <c r="Z42" s="512">
        <f t="shared" si="5"/>
        <v>0.60784313725490191</v>
      </c>
      <c r="AA42" s="512">
        <f t="shared" si="6"/>
        <v>-0.15853658536585366</v>
      </c>
      <c r="AB42" s="513">
        <f t="shared" si="6"/>
        <v>-0.27536231884057971</v>
      </c>
    </row>
    <row r="43" spans="1:28">
      <c r="A43" s="437" t="s">
        <v>39</v>
      </c>
      <c r="B43" s="83"/>
      <c r="C43" s="83"/>
      <c r="D43" s="83"/>
      <c r="E43" s="440">
        <v>76</v>
      </c>
      <c r="F43" s="83">
        <v>82</v>
      </c>
      <c r="G43" s="83">
        <v>79</v>
      </c>
      <c r="H43" s="83">
        <v>63</v>
      </c>
      <c r="I43" s="83">
        <v>87</v>
      </c>
      <c r="J43" s="83"/>
      <c r="K43" s="440"/>
      <c r="L43" s="83"/>
      <c r="M43" s="83"/>
      <c r="N43" s="440">
        <f t="shared" si="7"/>
        <v>6</v>
      </c>
      <c r="O43" s="83">
        <f t="shared" si="8"/>
        <v>-3</v>
      </c>
      <c r="P43" s="83">
        <f t="shared" si="9"/>
        <v>-16</v>
      </c>
      <c r="Q43" s="441">
        <f t="shared" si="10"/>
        <v>24</v>
      </c>
      <c r="R43" s="441">
        <f t="shared" si="11"/>
        <v>-87</v>
      </c>
      <c r="S43" s="83"/>
      <c r="T43" s="83"/>
      <c r="U43" s="470"/>
      <c r="V43" s="433">
        <f>E43/'B1 Housing Units'!AE44</f>
        <v>7.7306479503611025E-3</v>
      </c>
      <c r="W43" s="433">
        <f>F43/'B1 Housing Units'!AF44</f>
        <v>8.3113723900263524E-3</v>
      </c>
      <c r="X43" s="435">
        <f>G43/'B1 Housing Units'!J44</f>
        <v>8.0464453045426768E-3</v>
      </c>
      <c r="Y43" s="566">
        <f t="shared" si="4"/>
        <v>7.8947368421052627E-2</v>
      </c>
      <c r="Z43" s="512">
        <f t="shared" si="5"/>
        <v>-3.6585365853658534E-2</v>
      </c>
      <c r="AA43" s="512">
        <f t="shared" si="6"/>
        <v>-0.20253164556962025</v>
      </c>
      <c r="AB43" s="513">
        <f t="shared" si="6"/>
        <v>0.38095238095238093</v>
      </c>
    </row>
    <row r="44" spans="1:28">
      <c r="A44" s="437" t="s">
        <v>40</v>
      </c>
      <c r="B44" s="83"/>
      <c r="C44" s="83"/>
      <c r="D44" s="83"/>
      <c r="E44" s="440">
        <v>248</v>
      </c>
      <c r="F44" s="83">
        <v>190</v>
      </c>
      <c r="G44" s="83">
        <v>225</v>
      </c>
      <c r="H44" s="83">
        <v>166</v>
      </c>
      <c r="I44" s="83">
        <v>204</v>
      </c>
      <c r="J44" s="83"/>
      <c r="K44" s="440"/>
      <c r="L44" s="83"/>
      <c r="M44" s="83"/>
      <c r="N44" s="440">
        <f t="shared" si="7"/>
        <v>-58</v>
      </c>
      <c r="O44" s="83">
        <f t="shared" si="8"/>
        <v>35</v>
      </c>
      <c r="P44" s="83">
        <f t="shared" si="9"/>
        <v>-59</v>
      </c>
      <c r="Q44" s="441">
        <f t="shared" si="10"/>
        <v>38</v>
      </c>
      <c r="R44" s="441">
        <f t="shared" si="11"/>
        <v>-204</v>
      </c>
      <c r="S44" s="83"/>
      <c r="T44" s="83"/>
      <c r="U44" s="470"/>
      <c r="V44" s="433">
        <f>E44/'B1 Housing Units'!AE45</f>
        <v>6.6645168225303664E-3</v>
      </c>
      <c r="W44" s="433">
        <f>F44/'B1 Housing Units'!AF45</f>
        <v>5.0799422490775898E-3</v>
      </c>
      <c r="X44" s="435">
        <f>G44/'B1 Housing Units'!J45</f>
        <v>6.0535944898837714E-3</v>
      </c>
      <c r="Y44" s="566">
        <f t="shared" si="4"/>
        <v>-0.23387096774193547</v>
      </c>
      <c r="Z44" s="512">
        <f t="shared" si="5"/>
        <v>0.18421052631578946</v>
      </c>
      <c r="AA44" s="512">
        <f t="shared" si="6"/>
        <v>-0.26222222222222225</v>
      </c>
      <c r="AB44" s="513">
        <f t="shared" si="6"/>
        <v>0.2289156626506024</v>
      </c>
    </row>
    <row r="45" spans="1:28">
      <c r="A45" s="437" t="s">
        <v>49</v>
      </c>
      <c r="B45" s="83"/>
      <c r="C45" s="83"/>
      <c r="D45" s="83"/>
      <c r="E45" s="440">
        <v>32</v>
      </c>
      <c r="F45" s="83">
        <v>21</v>
      </c>
      <c r="G45" s="83">
        <v>28</v>
      </c>
      <c r="H45" s="83">
        <v>24</v>
      </c>
      <c r="I45" s="83">
        <v>23</v>
      </c>
      <c r="J45" s="83"/>
      <c r="K45" s="440"/>
      <c r="L45" s="83"/>
      <c r="M45" s="83"/>
      <c r="N45" s="440">
        <f t="shared" si="7"/>
        <v>-11</v>
      </c>
      <c r="O45" s="83">
        <f t="shared" si="8"/>
        <v>7</v>
      </c>
      <c r="P45" s="83">
        <f t="shared" si="9"/>
        <v>-4</v>
      </c>
      <c r="Q45" s="441">
        <f t="shared" si="10"/>
        <v>-1</v>
      </c>
      <c r="R45" s="441">
        <f t="shared" si="11"/>
        <v>-23</v>
      </c>
      <c r="S45" s="83"/>
      <c r="T45" s="83"/>
      <c r="U45" s="470"/>
      <c r="V45" s="433">
        <f>E45/'B1 Housing Units'!AE46</f>
        <v>7.154035323049408E-3</v>
      </c>
      <c r="W45" s="433">
        <f>F45/'B1 Housing Units'!AF46</f>
        <v>4.6770601336302894E-3</v>
      </c>
      <c r="X45" s="435">
        <f>G45/'B1 Housing Units'!J46</f>
        <v>6.0896041757285777E-3</v>
      </c>
      <c r="Y45" s="566">
        <f t="shared" si="4"/>
        <v>-0.34375</v>
      </c>
      <c r="Z45" s="512">
        <f t="shared" si="5"/>
        <v>0.33333333333333331</v>
      </c>
      <c r="AA45" s="512">
        <f t="shared" si="6"/>
        <v>-0.14285714285714285</v>
      </c>
      <c r="AB45" s="513">
        <f t="shared" si="6"/>
        <v>-4.1666666666666664E-2</v>
      </c>
    </row>
    <row r="46" spans="1:28">
      <c r="A46" s="437" t="s">
        <v>54</v>
      </c>
      <c r="B46" s="83">
        <v>6</v>
      </c>
      <c r="C46" s="83">
        <v>17</v>
      </c>
      <c r="D46" s="83">
        <v>43</v>
      </c>
      <c r="E46" s="440">
        <v>87</v>
      </c>
      <c r="F46" s="83">
        <v>65</v>
      </c>
      <c r="G46" s="83">
        <v>69</v>
      </c>
      <c r="H46" s="83">
        <v>65</v>
      </c>
      <c r="I46" s="83">
        <v>79</v>
      </c>
      <c r="J46" s="83"/>
      <c r="K46" s="440">
        <f t="shared" ref="K46:M47" si="20">C46-B46</f>
        <v>11</v>
      </c>
      <c r="L46" s="83">
        <f t="shared" si="20"/>
        <v>26</v>
      </c>
      <c r="M46" s="83">
        <f t="shared" si="20"/>
        <v>44</v>
      </c>
      <c r="N46" s="440">
        <f t="shared" si="7"/>
        <v>-22</v>
      </c>
      <c r="O46" s="83">
        <f t="shared" si="8"/>
        <v>4</v>
      </c>
      <c r="P46" s="83">
        <f t="shared" si="9"/>
        <v>-4</v>
      </c>
      <c r="Q46" s="441">
        <f t="shared" si="10"/>
        <v>14</v>
      </c>
      <c r="R46" s="441">
        <f t="shared" si="11"/>
        <v>-79</v>
      </c>
      <c r="S46" s="83"/>
      <c r="T46" s="83"/>
      <c r="U46" s="470">
        <f>D46/'B1 Housing Units'!AD47</f>
        <v>3.5554820572184552E-3</v>
      </c>
      <c r="V46" s="433">
        <f>E46/'B1 Housing Units'!AE47</f>
        <v>7.184145334434352E-3</v>
      </c>
      <c r="W46" s="433">
        <f>F46/'B1 Housing Units'!AF47</f>
        <v>5.3519967064635651E-3</v>
      </c>
      <c r="X46" s="435">
        <f>G46/'B1 Housing Units'!J47</f>
        <v>5.8425063505503812E-3</v>
      </c>
      <c r="Y46" s="566">
        <f t="shared" si="4"/>
        <v>-0.25287356321839083</v>
      </c>
      <c r="Z46" s="512">
        <f t="shared" si="5"/>
        <v>6.1538461538461542E-2</v>
      </c>
      <c r="AA46" s="512">
        <f t="shared" si="6"/>
        <v>-5.7971014492753624E-2</v>
      </c>
      <c r="AB46" s="513">
        <f t="shared" si="6"/>
        <v>0.2153846153846154</v>
      </c>
    </row>
    <row r="47" spans="1:28">
      <c r="A47" s="437" t="s">
        <v>59</v>
      </c>
      <c r="B47" s="83">
        <v>4</v>
      </c>
      <c r="C47" s="83">
        <v>10</v>
      </c>
      <c r="D47" s="83">
        <v>10</v>
      </c>
      <c r="E47" s="440">
        <v>30</v>
      </c>
      <c r="F47" s="83">
        <v>24</v>
      </c>
      <c r="G47" s="83">
        <v>23</v>
      </c>
      <c r="H47" s="83">
        <v>17</v>
      </c>
      <c r="I47" s="83">
        <v>15</v>
      </c>
      <c r="J47" s="83"/>
      <c r="K47" s="440">
        <f t="shared" si="20"/>
        <v>6</v>
      </c>
      <c r="L47" s="83">
        <f t="shared" si="20"/>
        <v>0</v>
      </c>
      <c r="M47" s="83">
        <f t="shared" si="20"/>
        <v>20</v>
      </c>
      <c r="N47" s="440">
        <f t="shared" ref="N47:R52" si="21">F47-E47</f>
        <v>-6</v>
      </c>
      <c r="O47" s="83">
        <f t="shared" si="21"/>
        <v>-1</v>
      </c>
      <c r="P47" s="83">
        <f t="shared" si="21"/>
        <v>-6</v>
      </c>
      <c r="Q47" s="441">
        <f t="shared" si="21"/>
        <v>-2</v>
      </c>
      <c r="R47" s="441">
        <f t="shared" si="21"/>
        <v>-15</v>
      </c>
      <c r="S47" s="83"/>
      <c r="T47" s="83"/>
      <c r="U47" s="470">
        <f>D47/'B1 Housing Units'!AD48</f>
        <v>2.0345879959308239E-3</v>
      </c>
      <c r="V47" s="433">
        <f>E47/'B1 Housing Units'!AE48</f>
        <v>6.0422960725075529E-3</v>
      </c>
      <c r="W47" s="433">
        <f>F47/'B1 Housing Units'!AF48</f>
        <v>4.7999999999999996E-3</v>
      </c>
      <c r="X47" s="435">
        <f>G47/'B1 Housing Units'!J48</f>
        <v>4.4539116963594116E-3</v>
      </c>
      <c r="Y47" s="566">
        <f t="shared" si="4"/>
        <v>-0.2</v>
      </c>
      <c r="Z47" s="512">
        <f t="shared" si="5"/>
        <v>-4.1666666666666664E-2</v>
      </c>
      <c r="AA47" s="512">
        <f t="shared" si="6"/>
        <v>-0.2608695652173913</v>
      </c>
      <c r="AB47" s="513">
        <f t="shared" si="6"/>
        <v>-0.11764705882352941</v>
      </c>
    </row>
    <row r="48" spans="1:28" s="511" customFormat="1">
      <c r="A48" s="504" t="s">
        <v>120</v>
      </c>
      <c r="B48" s="505">
        <f t="shared" ref="B48:J48" si="22">SUM(B39:B47)</f>
        <v>28</v>
      </c>
      <c r="C48" s="505">
        <f t="shared" si="22"/>
        <v>85</v>
      </c>
      <c r="D48" s="505"/>
      <c r="E48" s="506">
        <f t="shared" si="22"/>
        <v>753</v>
      </c>
      <c r="F48" s="505">
        <f>SUM(F39:F47)</f>
        <v>630</v>
      </c>
      <c r="G48" s="505">
        <f t="shared" si="22"/>
        <v>715</v>
      </c>
      <c r="H48" s="505">
        <f t="shared" si="22"/>
        <v>556</v>
      </c>
      <c r="I48" s="505">
        <f t="shared" si="22"/>
        <v>637</v>
      </c>
      <c r="J48" s="505">
        <f t="shared" si="22"/>
        <v>0</v>
      </c>
      <c r="K48" s="506">
        <f>C48-B48</f>
        <v>57</v>
      </c>
      <c r="L48" s="505">
        <f>D48-C48</f>
        <v>-85</v>
      </c>
      <c r="M48" s="505"/>
      <c r="N48" s="506">
        <f t="shared" si="21"/>
        <v>-123</v>
      </c>
      <c r="O48" s="505">
        <f t="shared" si="21"/>
        <v>85</v>
      </c>
      <c r="P48" s="505">
        <f t="shared" si="21"/>
        <v>-159</v>
      </c>
      <c r="Q48" s="507">
        <f t="shared" si="21"/>
        <v>81</v>
      </c>
      <c r="R48" s="507">
        <f t="shared" si="21"/>
        <v>-637</v>
      </c>
      <c r="S48" s="505"/>
      <c r="T48" s="505"/>
      <c r="U48" s="508"/>
      <c r="V48" s="509">
        <f>E48/'B1 Housing Units'!AE49</f>
        <v>7.3396820445839383E-3</v>
      </c>
      <c r="W48" s="509">
        <f>F48/'B1 Housing Units'!AF49</f>
        <v>6.1173957372432875E-3</v>
      </c>
      <c r="X48" s="510">
        <f>G48/'B1 Housing Units'!J49</f>
        <v>6.9599922125961255E-3</v>
      </c>
      <c r="Y48" s="568">
        <f t="shared" si="4"/>
        <v>-0.16334661354581673</v>
      </c>
      <c r="Z48" s="516">
        <f t="shared" si="5"/>
        <v>0.13492063492063491</v>
      </c>
      <c r="AA48" s="516">
        <f t="shared" si="6"/>
        <v>-0.22237762237762237</v>
      </c>
      <c r="AB48" s="517">
        <f t="shared" si="6"/>
        <v>0.14568345323741008</v>
      </c>
    </row>
    <row r="49" spans="1:28">
      <c r="A49" s="455" t="s">
        <v>133</v>
      </c>
      <c r="B49" s="456"/>
      <c r="C49" s="456"/>
      <c r="D49" s="456"/>
      <c r="E49" s="457">
        <f t="shared" ref="E49:J49" si="23">SUM(E48,E38,E20)</f>
        <v>1225</v>
      </c>
      <c r="F49" s="456">
        <f t="shared" si="23"/>
        <v>1064</v>
      </c>
      <c r="G49" s="456">
        <f t="shared" si="23"/>
        <v>1239</v>
      </c>
      <c r="H49" s="456">
        <f t="shared" si="23"/>
        <v>981</v>
      </c>
      <c r="I49" s="456">
        <f t="shared" si="23"/>
        <v>1071</v>
      </c>
      <c r="J49" s="456">
        <f t="shared" si="23"/>
        <v>0</v>
      </c>
      <c r="K49" s="457"/>
      <c r="L49" s="456"/>
      <c r="M49" s="456"/>
      <c r="N49" s="457">
        <f t="shared" si="21"/>
        <v>-161</v>
      </c>
      <c r="O49" s="456">
        <f t="shared" si="21"/>
        <v>175</v>
      </c>
      <c r="P49" s="456">
        <f t="shared" si="21"/>
        <v>-258</v>
      </c>
      <c r="Q49" s="458"/>
      <c r="R49" s="458"/>
      <c r="S49" s="456"/>
      <c r="T49" s="456"/>
      <c r="U49" s="472"/>
      <c r="V49" s="459">
        <f>E49/'B1 Housing Units'!AE50</f>
        <v>6.4515109702019194E-3</v>
      </c>
      <c r="W49" s="459">
        <f>F49/'B1 Housing Units'!AF50</f>
        <v>5.5822835946968304E-3</v>
      </c>
      <c r="X49" s="460">
        <f>G49/'B1 Housing Units'!J50</f>
        <v>6.5067719793925963E-3</v>
      </c>
      <c r="Y49" s="569">
        <f t="shared" si="4"/>
        <v>-0.13142857142857142</v>
      </c>
      <c r="Z49" s="518">
        <f t="shared" si="5"/>
        <v>0.16447368421052633</v>
      </c>
      <c r="AA49" s="518">
        <f t="shared" si="6"/>
        <v>-0.20823244552058112</v>
      </c>
      <c r="AB49" s="519">
        <f t="shared" si="6"/>
        <v>0</v>
      </c>
    </row>
    <row r="50" spans="1:28">
      <c r="A50" s="455" t="s">
        <v>122</v>
      </c>
      <c r="B50" s="456"/>
      <c r="C50" s="456"/>
      <c r="D50" s="456"/>
      <c r="E50" s="457">
        <v>1088</v>
      </c>
      <c r="F50" s="456">
        <v>1044</v>
      </c>
      <c r="G50" s="456">
        <v>1172</v>
      </c>
      <c r="H50" s="456">
        <v>933</v>
      </c>
      <c r="I50" s="456">
        <v>1078</v>
      </c>
      <c r="J50" s="456"/>
      <c r="K50" s="457"/>
      <c r="L50" s="456"/>
      <c r="M50" s="456"/>
      <c r="N50" s="457">
        <f t="shared" si="21"/>
        <v>-44</v>
      </c>
      <c r="O50" s="456">
        <f t="shared" si="21"/>
        <v>128</v>
      </c>
      <c r="P50" s="456">
        <f t="shared" si="21"/>
        <v>-239</v>
      </c>
      <c r="Q50" s="458">
        <f t="shared" si="21"/>
        <v>145</v>
      </c>
      <c r="R50" s="458">
        <f t="shared" si="21"/>
        <v>-1078</v>
      </c>
      <c r="S50" s="456"/>
      <c r="T50" s="456"/>
      <c r="U50" s="472"/>
      <c r="V50" s="459">
        <f>E50/'B1 Housing Units'!AE51</f>
        <v>6.5837644851895558E-3</v>
      </c>
      <c r="W50" s="459">
        <f>F50/'B1 Housing Units'!AF50</f>
        <v>5.4773534519393713E-3</v>
      </c>
      <c r="X50" s="460">
        <f>G50/'B1 Housing Units'!J51</f>
        <v>7.0579875100118634E-3</v>
      </c>
      <c r="Y50" s="569">
        <f t="shared" si="4"/>
        <v>-4.0441176470588237E-2</v>
      </c>
      <c r="Z50" s="518">
        <f t="shared" si="5"/>
        <v>0.12260536398467432</v>
      </c>
      <c r="AA50" s="518">
        <f t="shared" si="6"/>
        <v>-0.20392491467576793</v>
      </c>
      <c r="AB50" s="519">
        <f t="shared" si="6"/>
        <v>0.15541264737406216</v>
      </c>
    </row>
    <row r="51" spans="1:28">
      <c r="A51" s="455" t="s">
        <v>123</v>
      </c>
      <c r="B51" s="456">
        <v>83</v>
      </c>
      <c r="C51" s="456">
        <v>238</v>
      </c>
      <c r="D51" s="456">
        <v>466</v>
      </c>
      <c r="E51" s="457">
        <v>805</v>
      </c>
      <c r="F51" s="456">
        <v>686</v>
      </c>
      <c r="G51" s="456">
        <v>820</v>
      </c>
      <c r="H51" s="456">
        <v>680</v>
      </c>
      <c r="I51" s="456">
        <v>710</v>
      </c>
      <c r="J51" s="456"/>
      <c r="K51" s="457">
        <f t="shared" ref="K51:M52" si="24">C51-B51</f>
        <v>155</v>
      </c>
      <c r="L51" s="456">
        <f t="shared" si="24"/>
        <v>228</v>
      </c>
      <c r="M51" s="456">
        <f t="shared" si="24"/>
        <v>339</v>
      </c>
      <c r="N51" s="457">
        <f t="shared" si="21"/>
        <v>-119</v>
      </c>
      <c r="O51" s="456">
        <f t="shared" si="21"/>
        <v>134</v>
      </c>
      <c r="P51" s="456">
        <f t="shared" si="21"/>
        <v>-140</v>
      </c>
      <c r="Q51" s="458">
        <f t="shared" si="21"/>
        <v>30</v>
      </c>
      <c r="R51" s="458">
        <f t="shared" si="21"/>
        <v>-710</v>
      </c>
      <c r="S51" s="456"/>
      <c r="T51" s="456"/>
      <c r="U51" s="472">
        <f>D51/'B1 Housing Units'!AD52</f>
        <v>3.7104274157589655E-3</v>
      </c>
      <c r="V51" s="459">
        <f>E51/'B1 Housing Units'!AE52</f>
        <v>6.3756821187856902E-3</v>
      </c>
      <c r="W51" s="459">
        <f>F51/'B1 Housing Units'!AF51</f>
        <v>4.1389879390132797E-3</v>
      </c>
      <c r="X51" s="460">
        <f>G51/'B1 Housing Units'!J52</f>
        <v>6.4715213599665375E-3</v>
      </c>
      <c r="Y51" s="569">
        <f t="shared" si="4"/>
        <v>-0.14782608695652175</v>
      </c>
      <c r="Z51" s="518">
        <f t="shared" si="5"/>
        <v>0.19533527696793002</v>
      </c>
      <c r="AA51" s="518">
        <f t="shared" si="6"/>
        <v>-0.17073170731707318</v>
      </c>
      <c r="AB51" s="519">
        <f t="shared" si="6"/>
        <v>4.4117647058823532E-2</v>
      </c>
    </row>
    <row r="52" spans="1:28">
      <c r="A52" s="461" t="s">
        <v>134</v>
      </c>
      <c r="B52" s="462">
        <v>462</v>
      </c>
      <c r="C52" s="462">
        <v>1057</v>
      </c>
      <c r="D52" s="462">
        <v>2071</v>
      </c>
      <c r="E52" s="463">
        <v>3563</v>
      </c>
      <c r="F52" s="462">
        <v>3467</v>
      </c>
      <c r="G52" s="462">
        <v>3953</v>
      </c>
      <c r="H52" s="462">
        <v>3146</v>
      </c>
      <c r="I52" s="462">
        <v>3768</v>
      </c>
      <c r="J52" s="462"/>
      <c r="K52" s="463">
        <f t="shared" si="24"/>
        <v>595</v>
      </c>
      <c r="L52" s="462">
        <f t="shared" si="24"/>
        <v>1014</v>
      </c>
      <c r="M52" s="462">
        <f t="shared" si="24"/>
        <v>1492</v>
      </c>
      <c r="N52" s="463">
        <f t="shared" si="21"/>
        <v>-96</v>
      </c>
      <c r="O52" s="462">
        <f>G52-F52</f>
        <v>486</v>
      </c>
      <c r="P52" s="462">
        <f t="shared" si="21"/>
        <v>-807</v>
      </c>
      <c r="Q52" s="464">
        <f t="shared" si="21"/>
        <v>622</v>
      </c>
      <c r="R52" s="464">
        <f t="shared" si="21"/>
        <v>-3768</v>
      </c>
      <c r="S52" s="462"/>
      <c r="T52" s="462"/>
      <c r="U52" s="473">
        <f>D52/'B1 Housing Units'!AD53</f>
        <v>3.4164713179726846E-3</v>
      </c>
      <c r="V52" s="465">
        <f>'B7 Forclosure Data'!E52/'B1 Housing Units'!AE53</f>
        <v>5.8480875949308911E-3</v>
      </c>
      <c r="W52" s="465">
        <f>F52/'B1 Housing Units'!AF53</f>
        <v>5.6704158686596258E-3</v>
      </c>
      <c r="X52" s="466">
        <f>G52/'B1 Housing Units'!J53</f>
        <v>6.430214362167631E-3</v>
      </c>
      <c r="Y52" s="570">
        <f t="shared" si="4"/>
        <v>-2.6943586865001402E-2</v>
      </c>
      <c r="Z52" s="520">
        <f t="shared" si="5"/>
        <v>0.14017882895875397</v>
      </c>
      <c r="AA52" s="520">
        <f t="shared" si="6"/>
        <v>-0.20414874778649128</v>
      </c>
      <c r="AB52" s="521">
        <f t="shared" si="6"/>
        <v>0.19771137952956136</v>
      </c>
    </row>
    <row r="53" spans="1:28" s="178" customFormat="1">
      <c r="A53" s="175" t="s">
        <v>249</v>
      </c>
      <c r="B53" s="176"/>
      <c r="C53" s="176"/>
      <c r="D53" s="176"/>
      <c r="E53" s="176"/>
      <c r="F53" s="176"/>
      <c r="G53" s="176"/>
      <c r="H53" s="83"/>
      <c r="I53" s="176"/>
      <c r="J53" s="176"/>
    </row>
    <row r="54" spans="1:28" s="178" customFormat="1">
      <c r="A54" s="179"/>
      <c r="B54" s="176"/>
      <c r="C54" s="176"/>
      <c r="D54" s="176"/>
      <c r="E54" s="176"/>
      <c r="F54" s="176"/>
      <c r="G54" s="176"/>
      <c r="H54" s="83"/>
      <c r="I54" s="176"/>
      <c r="J54" s="176"/>
    </row>
    <row r="55" spans="1:28" s="178" customFormat="1">
      <c r="A55" s="179"/>
      <c r="B55" s="176"/>
      <c r="C55" s="176"/>
      <c r="D55" s="176"/>
      <c r="E55" s="180"/>
      <c r="F55" s="180"/>
      <c r="G55" s="180"/>
      <c r="H55" s="359"/>
      <c r="I55" s="180"/>
      <c r="J55" s="180"/>
    </row>
    <row r="56" spans="1:28">
      <c r="A56" s="84"/>
      <c r="B56" s="83"/>
      <c r="C56" s="83"/>
      <c r="D56" s="83"/>
      <c r="E56" s="83"/>
      <c r="F56" s="358"/>
      <c r="G56" s="358"/>
      <c r="H56" s="83"/>
      <c r="I56" s="83"/>
      <c r="J56" s="83"/>
      <c r="N56" s="85"/>
    </row>
    <row r="57" spans="1:28">
      <c r="A57" s="84"/>
      <c r="B57" s="83"/>
      <c r="C57" s="83"/>
      <c r="D57" s="83"/>
      <c r="E57" s="83"/>
      <c r="F57" s="358"/>
      <c r="G57" s="358"/>
      <c r="H57" s="83"/>
      <c r="I57" s="83"/>
      <c r="J57" s="83"/>
      <c r="M57" s="434"/>
    </row>
    <row r="58" spans="1:28">
      <c r="A58" s="84"/>
      <c r="B58" s="83"/>
      <c r="C58" s="83"/>
      <c r="D58" s="83"/>
      <c r="E58" s="83"/>
      <c r="F58" s="83"/>
      <c r="G58" s="83"/>
      <c r="H58" s="83"/>
      <c r="I58" s="83"/>
      <c r="J58" s="83"/>
    </row>
    <row r="59" spans="1:28">
      <c r="A59" s="84"/>
      <c r="B59" s="83"/>
      <c r="C59" s="83"/>
      <c r="D59" s="83"/>
      <c r="E59" s="83"/>
      <c r="F59" s="83"/>
      <c r="G59" s="83"/>
      <c r="H59" s="83"/>
      <c r="I59" s="83"/>
      <c r="J59" s="83"/>
    </row>
    <row r="60" spans="1:28">
      <c r="A60" s="84"/>
      <c r="B60" s="83"/>
      <c r="C60" s="83"/>
      <c r="D60" s="83"/>
      <c r="E60" s="83"/>
      <c r="F60" s="83"/>
      <c r="G60" s="83"/>
      <c r="H60" s="83"/>
      <c r="I60" s="83"/>
      <c r="J60" s="83"/>
    </row>
    <row r="61" spans="1:28">
      <c r="A61" s="84"/>
      <c r="B61" s="83"/>
      <c r="C61" s="83"/>
      <c r="D61" s="83"/>
      <c r="E61" s="83"/>
      <c r="F61" s="83"/>
      <c r="G61" s="83"/>
      <c r="H61" s="83"/>
      <c r="I61" s="83"/>
      <c r="J61" s="83"/>
    </row>
    <row r="62" spans="1:28">
      <c r="A62" s="84"/>
      <c r="B62" s="83"/>
      <c r="C62" s="83"/>
      <c r="D62" s="83"/>
      <c r="E62" s="83"/>
      <c r="F62" s="83"/>
      <c r="G62" s="83"/>
      <c r="H62" s="83"/>
      <c r="I62" s="83"/>
      <c r="J62" s="83"/>
    </row>
    <row r="63" spans="1:28">
      <c r="A63" s="84"/>
      <c r="B63" s="83"/>
      <c r="C63" s="83"/>
      <c r="D63" s="83"/>
      <c r="E63" s="83"/>
      <c r="F63" s="83"/>
      <c r="G63" s="83"/>
      <c r="H63" s="83"/>
      <c r="I63" s="83"/>
      <c r="J63" s="83"/>
    </row>
    <row r="64" spans="1:28">
      <c r="A64" s="84"/>
      <c r="B64" s="83"/>
      <c r="C64" s="83"/>
      <c r="D64" s="83"/>
      <c r="E64" s="83"/>
      <c r="F64" s="83"/>
      <c r="G64" s="83"/>
      <c r="H64" s="83"/>
      <c r="I64" s="83"/>
      <c r="J64" s="83"/>
    </row>
    <row r="65" spans="1:10">
      <c r="A65" s="84"/>
      <c r="B65" s="83"/>
      <c r="C65" s="83"/>
      <c r="D65" s="83"/>
      <c r="E65" s="83"/>
      <c r="F65" s="83"/>
      <c r="G65" s="83"/>
      <c r="H65" s="83"/>
      <c r="I65" s="83"/>
      <c r="J65" s="83"/>
    </row>
    <row r="66" spans="1:10">
      <c r="A66" s="84"/>
      <c r="B66" s="83"/>
      <c r="C66" s="83"/>
      <c r="D66" s="83"/>
      <c r="E66" s="83"/>
      <c r="F66" s="83"/>
      <c r="G66" s="83"/>
      <c r="H66" s="83"/>
      <c r="I66" s="83"/>
      <c r="J66" s="83"/>
    </row>
    <row r="67" spans="1:10">
      <c r="A67" s="84"/>
      <c r="B67" s="83"/>
      <c r="C67" s="83"/>
      <c r="D67" s="83"/>
      <c r="E67" s="83"/>
      <c r="F67" s="83"/>
      <c r="G67" s="83"/>
      <c r="H67" s="83"/>
      <c r="I67" s="83"/>
      <c r="J67" s="83"/>
    </row>
    <row r="68" spans="1:10">
      <c r="A68" s="84"/>
      <c r="B68" s="83"/>
      <c r="C68" s="83"/>
      <c r="D68" s="83"/>
      <c r="E68" s="83"/>
      <c r="F68" s="83"/>
      <c r="G68" s="83"/>
      <c r="H68" s="83"/>
      <c r="I68" s="83"/>
      <c r="J68" s="83"/>
    </row>
    <row r="69" spans="1:10">
      <c r="B69" s="83"/>
      <c r="C69" s="83"/>
      <c r="D69" s="83"/>
      <c r="E69" s="83"/>
      <c r="F69" s="83"/>
      <c r="G69" s="83"/>
      <c r="H69" s="83"/>
      <c r="I69" s="83"/>
      <c r="J69" s="83"/>
    </row>
  </sheetData>
  <mergeCells count="4">
    <mergeCell ref="V2:X2"/>
    <mergeCell ref="E2:I2"/>
    <mergeCell ref="N2:Q2"/>
    <mergeCell ref="Y2:AB2"/>
  </mergeCells>
  <phoneticPr fontId="42" type="noConversion"/>
  <pageMargins left="1.25" right="0.5" top="0.5" bottom="0.25" header="0.3" footer="0.3"/>
  <pageSetup scale="67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G54"/>
  <sheetViews>
    <sheetView workbookViewId="0">
      <pane ySplit="5" topLeftCell="A32" activePane="bottomLeft" state="frozenSplit"/>
      <selection activeCell="B7" sqref="B7"/>
      <selection pane="bottomLeft" activeCell="B49" sqref="B49:H49"/>
    </sheetView>
  </sheetViews>
  <sheetFormatPr baseColWidth="10" defaultColWidth="8.83203125" defaultRowHeight="13"/>
  <cols>
    <col min="1" max="1" width="24.5" customWidth="1"/>
    <col min="2" max="2" width="10.1640625" bestFit="1" customWidth="1"/>
    <col min="3" max="3" width="8" bestFit="1" customWidth="1"/>
    <col min="4" max="4" width="10.1640625" bestFit="1" customWidth="1"/>
    <col min="5" max="5" width="8" bestFit="1" customWidth="1"/>
    <col min="6" max="6" width="9.5" customWidth="1"/>
    <col min="7" max="7" width="8" bestFit="1" customWidth="1"/>
  </cols>
  <sheetData>
    <row r="1" spans="1:7">
      <c r="A1" s="64" t="s">
        <v>250</v>
      </c>
      <c r="B1" s="62"/>
      <c r="C1" s="60"/>
      <c r="D1" s="62"/>
      <c r="E1" s="60"/>
      <c r="F1" s="62"/>
      <c r="G1" s="60"/>
    </row>
    <row r="2" spans="1:7">
      <c r="A2" s="64" t="s">
        <v>110</v>
      </c>
      <c r="B2" s="62"/>
      <c r="C2" s="60"/>
      <c r="D2" s="62"/>
      <c r="E2" s="60"/>
      <c r="F2" s="62"/>
      <c r="G2" s="60"/>
    </row>
    <row r="3" spans="1:7">
      <c r="B3" s="62"/>
      <c r="C3" s="60"/>
      <c r="D3" s="62"/>
      <c r="E3" s="60"/>
      <c r="F3" s="62"/>
      <c r="G3" s="60"/>
    </row>
    <row r="4" spans="1:7">
      <c r="A4" s="141"/>
      <c r="B4" s="878" t="s">
        <v>111</v>
      </c>
      <c r="C4" s="879"/>
      <c r="D4" s="878" t="s">
        <v>112</v>
      </c>
      <c r="E4" s="879"/>
      <c r="F4" s="878" t="s">
        <v>113</v>
      </c>
      <c r="G4" s="879"/>
    </row>
    <row r="5" spans="1:7" ht="42">
      <c r="A5" s="142" t="s">
        <v>114</v>
      </c>
      <c r="B5" s="61" t="s">
        <v>115</v>
      </c>
      <c r="C5" s="63" t="s">
        <v>116</v>
      </c>
      <c r="D5" s="61" t="s">
        <v>115</v>
      </c>
      <c r="E5" s="63" t="s">
        <v>116</v>
      </c>
      <c r="F5" s="61" t="s">
        <v>115</v>
      </c>
      <c r="G5" s="63" t="s">
        <v>116</v>
      </c>
    </row>
    <row r="6" spans="1:7">
      <c r="A6" s="2" t="s">
        <v>25</v>
      </c>
      <c r="B6" s="62">
        <v>270000</v>
      </c>
      <c r="C6" s="60">
        <v>31</v>
      </c>
      <c r="D6" s="62">
        <v>269000</v>
      </c>
      <c r="E6" s="60">
        <v>25</v>
      </c>
      <c r="F6" s="62">
        <v>308800</v>
      </c>
      <c r="G6" s="72">
        <v>6</v>
      </c>
    </row>
    <row r="7" spans="1:7">
      <c r="A7" s="1" t="s">
        <v>27</v>
      </c>
      <c r="B7" s="62">
        <v>235000</v>
      </c>
      <c r="C7" s="60">
        <v>160</v>
      </c>
      <c r="D7" s="62">
        <v>227533</v>
      </c>
      <c r="E7" s="60">
        <v>149</v>
      </c>
      <c r="F7" s="62">
        <v>348900</v>
      </c>
      <c r="G7" s="72">
        <v>11</v>
      </c>
    </row>
    <row r="8" spans="1:7">
      <c r="A8" s="1" t="s">
        <v>29</v>
      </c>
      <c r="B8" s="62">
        <v>382500</v>
      </c>
      <c r="C8" s="60">
        <v>41</v>
      </c>
      <c r="D8" s="62">
        <v>310000</v>
      </c>
      <c r="E8" s="60">
        <v>26</v>
      </c>
      <c r="F8" s="62">
        <v>399350</v>
      </c>
      <c r="G8" s="72">
        <v>15</v>
      </c>
    </row>
    <row r="9" spans="1:7">
      <c r="A9" s="1" t="s">
        <v>31</v>
      </c>
      <c r="B9" s="62">
        <v>275000</v>
      </c>
      <c r="C9" s="60">
        <v>161</v>
      </c>
      <c r="D9" s="62">
        <v>265000</v>
      </c>
      <c r="E9" s="60">
        <v>147</v>
      </c>
      <c r="F9" s="62">
        <v>489000</v>
      </c>
      <c r="G9" s="72">
        <v>14</v>
      </c>
    </row>
    <row r="10" spans="1:7">
      <c r="A10" s="1" t="s">
        <v>32</v>
      </c>
      <c r="B10" s="62">
        <v>345000</v>
      </c>
      <c r="C10" s="60">
        <v>24</v>
      </c>
      <c r="D10" s="62">
        <v>375000</v>
      </c>
      <c r="E10" s="60">
        <v>17</v>
      </c>
      <c r="F10" s="62">
        <v>278267</v>
      </c>
      <c r="G10" s="72">
        <v>7</v>
      </c>
    </row>
    <row r="11" spans="1:7">
      <c r="A11" s="1" t="s">
        <v>35</v>
      </c>
      <c r="B11" s="62">
        <v>290000</v>
      </c>
      <c r="C11" s="60">
        <v>14</v>
      </c>
      <c r="D11" s="62">
        <v>275000</v>
      </c>
      <c r="E11" s="60">
        <v>12</v>
      </c>
      <c r="F11" s="62">
        <v>497500</v>
      </c>
      <c r="G11" s="72">
        <v>2</v>
      </c>
    </row>
    <row r="12" spans="1:7">
      <c r="A12" s="1" t="s">
        <v>41</v>
      </c>
      <c r="B12" s="62">
        <v>531000</v>
      </c>
      <c r="C12" s="60">
        <v>9</v>
      </c>
      <c r="D12" s="62">
        <v>531000</v>
      </c>
      <c r="E12" s="60">
        <v>9</v>
      </c>
      <c r="F12" s="236" t="s">
        <v>117</v>
      </c>
      <c r="G12" s="236" t="s">
        <v>117</v>
      </c>
    </row>
    <row r="13" spans="1:7">
      <c r="A13" s="1" t="s">
        <v>42</v>
      </c>
      <c r="B13" s="62">
        <v>329900</v>
      </c>
      <c r="C13" s="60">
        <v>15</v>
      </c>
      <c r="D13" s="62">
        <v>395000</v>
      </c>
      <c r="E13" s="60">
        <v>11</v>
      </c>
      <c r="F13" s="62">
        <v>329533</v>
      </c>
      <c r="G13" s="72">
        <v>4</v>
      </c>
    </row>
    <row r="14" spans="1:7">
      <c r="A14" s="1" t="s">
        <v>43</v>
      </c>
      <c r="B14" s="62">
        <v>552000</v>
      </c>
      <c r="C14" s="60">
        <v>7</v>
      </c>
      <c r="D14" s="62">
        <v>552000</v>
      </c>
      <c r="E14" s="60">
        <v>7</v>
      </c>
      <c r="F14" s="236" t="s">
        <v>117</v>
      </c>
      <c r="G14" s="236" t="s">
        <v>117</v>
      </c>
    </row>
    <row r="15" spans="1:7">
      <c r="A15" s="1" t="s">
        <v>44</v>
      </c>
      <c r="B15" s="62">
        <v>229400</v>
      </c>
      <c r="C15" s="60">
        <v>67</v>
      </c>
      <c r="D15" s="62">
        <v>229400</v>
      </c>
      <c r="E15" s="60">
        <v>63</v>
      </c>
      <c r="F15" s="62">
        <v>225000</v>
      </c>
      <c r="G15" s="72">
        <v>4</v>
      </c>
    </row>
    <row r="16" spans="1:7">
      <c r="A16" s="1" t="s">
        <v>46</v>
      </c>
      <c r="B16" s="62">
        <v>305000</v>
      </c>
      <c r="C16" s="60">
        <v>48</v>
      </c>
      <c r="D16" s="62">
        <v>321500</v>
      </c>
      <c r="E16" s="60">
        <v>47</v>
      </c>
      <c r="F16" s="62">
        <v>0</v>
      </c>
      <c r="G16" s="72">
        <v>1</v>
      </c>
    </row>
    <row r="17" spans="1:7">
      <c r="A17" s="1" t="s">
        <v>51</v>
      </c>
      <c r="B17" s="62">
        <v>279000</v>
      </c>
      <c r="C17" s="60">
        <v>216</v>
      </c>
      <c r="D17" s="62">
        <v>275500</v>
      </c>
      <c r="E17" s="60">
        <v>197</v>
      </c>
      <c r="F17" s="62">
        <v>285000</v>
      </c>
      <c r="G17" s="72">
        <v>19</v>
      </c>
    </row>
    <row r="18" spans="1:7">
      <c r="A18" s="1" t="s">
        <v>53</v>
      </c>
      <c r="B18" s="62">
        <v>464500</v>
      </c>
      <c r="C18" s="60">
        <v>42</v>
      </c>
      <c r="D18" s="62">
        <v>495000</v>
      </c>
      <c r="E18" s="60">
        <v>39</v>
      </c>
      <c r="F18" s="62">
        <v>430000</v>
      </c>
      <c r="G18" s="72">
        <v>3</v>
      </c>
    </row>
    <row r="19" spans="1:7">
      <c r="A19" s="1" t="s">
        <v>56</v>
      </c>
      <c r="B19" s="62">
        <v>245000</v>
      </c>
      <c r="C19" s="60">
        <v>35</v>
      </c>
      <c r="D19" s="62">
        <v>242400</v>
      </c>
      <c r="E19" s="60">
        <v>33</v>
      </c>
      <c r="F19" s="62">
        <v>245000</v>
      </c>
      <c r="G19" s="72">
        <v>2</v>
      </c>
    </row>
    <row r="20" spans="1:7">
      <c r="A20" s="1" t="s">
        <v>57</v>
      </c>
      <c r="B20" s="62">
        <v>320000</v>
      </c>
      <c r="C20" s="60">
        <v>5</v>
      </c>
      <c r="D20" s="62">
        <v>320000</v>
      </c>
      <c r="E20" s="60">
        <v>5</v>
      </c>
      <c r="F20" s="236" t="s">
        <v>117</v>
      </c>
      <c r="G20" s="236" t="s">
        <v>117</v>
      </c>
    </row>
    <row r="21" spans="1:7">
      <c r="A21" s="1" t="s">
        <v>58</v>
      </c>
      <c r="B21" s="62">
        <v>320000</v>
      </c>
      <c r="C21" s="60">
        <v>74</v>
      </c>
      <c r="D21" s="62">
        <v>314900</v>
      </c>
      <c r="E21" s="60">
        <v>70</v>
      </c>
      <c r="F21" s="62">
        <v>480000</v>
      </c>
      <c r="G21" s="72">
        <v>4</v>
      </c>
    </row>
    <row r="22" spans="1:7">
      <c r="A22" s="54" t="s">
        <v>118</v>
      </c>
      <c r="B22" s="65">
        <f>(B6*C6+B7*C7+B8*C8+B9*C9+B10*C10+B11*C11+B12*C12+B13*C13+B14*C14+B15*C15+B16*C16+B17*C17+B18*C18+B19*C19+B20*C20+B21*C21)/C22</f>
        <v>290302.21285563754</v>
      </c>
      <c r="C22" s="134">
        <f>SUM(C6:C21)</f>
        <v>949</v>
      </c>
      <c r="D22" s="65">
        <f>(D6*E6+D7*E7+D8*E8+D9*E9+D10*E10+D11*E11+D12*E12+D13*E13+D14*E14+D15*E15+D16*E16+D17*E17+D18*E18+D19*E19+D20*E20+D21*E21)/E22</f>
        <v>285984.61726954492</v>
      </c>
      <c r="E22" s="134">
        <f>SUM(E6:E21)</f>
        <v>857</v>
      </c>
      <c r="F22" s="65">
        <f>(F6*G6+F7*G7+F8*G8+F9*G9+F10*G10+F11*G11+F13*G13+F15*G15+F16*G16+F17*G17+F18*G18+F19*G19++F21*G21)/G22</f>
        <v>356553.8152173913</v>
      </c>
      <c r="G22" s="135">
        <f>SUM(G6:G21)</f>
        <v>92</v>
      </c>
    </row>
    <row r="23" spans="1:7">
      <c r="A23" s="1" t="s">
        <v>16</v>
      </c>
      <c r="B23" s="62">
        <v>265000</v>
      </c>
      <c r="C23" s="60">
        <v>70</v>
      </c>
      <c r="D23" s="62">
        <v>265000</v>
      </c>
      <c r="E23" s="60">
        <v>68</v>
      </c>
      <c r="F23" s="62">
        <v>165000</v>
      </c>
      <c r="G23" s="72">
        <v>2</v>
      </c>
    </row>
    <row r="24" spans="1:7">
      <c r="A24" s="1" t="s">
        <v>18</v>
      </c>
      <c r="B24" s="62">
        <v>280000</v>
      </c>
      <c r="C24" s="60">
        <v>57</v>
      </c>
      <c r="D24" s="62">
        <v>260000</v>
      </c>
      <c r="E24" s="60">
        <v>52</v>
      </c>
      <c r="F24" s="62">
        <v>430392</v>
      </c>
      <c r="G24" s="72">
        <v>5</v>
      </c>
    </row>
    <row r="25" spans="1:7">
      <c r="A25" s="1" t="s">
        <v>19</v>
      </c>
      <c r="B25" s="62">
        <v>262000</v>
      </c>
      <c r="C25" s="60">
        <v>42</v>
      </c>
      <c r="D25" s="62">
        <v>275000</v>
      </c>
      <c r="E25" s="60">
        <v>32</v>
      </c>
      <c r="F25" s="62">
        <v>227200</v>
      </c>
      <c r="G25" s="72">
        <v>10</v>
      </c>
    </row>
    <row r="26" spans="1:7">
      <c r="A26" s="1" t="s">
        <v>20</v>
      </c>
      <c r="B26" s="62">
        <v>237500</v>
      </c>
      <c r="C26" s="60">
        <v>23</v>
      </c>
      <c r="D26" s="62">
        <v>235000</v>
      </c>
      <c r="E26" s="60">
        <v>22</v>
      </c>
      <c r="F26" s="62">
        <v>0</v>
      </c>
      <c r="G26" s="72">
        <v>1</v>
      </c>
    </row>
    <row r="27" spans="1:7">
      <c r="A27" s="1" t="s">
        <v>21</v>
      </c>
      <c r="B27" s="62">
        <v>260000</v>
      </c>
      <c r="C27" s="60">
        <v>46</v>
      </c>
      <c r="D27" s="62">
        <v>260000</v>
      </c>
      <c r="E27" s="60">
        <v>37</v>
      </c>
      <c r="F27" s="62">
        <v>300000</v>
      </c>
      <c r="G27" s="72">
        <v>9</v>
      </c>
    </row>
    <row r="28" spans="1:7">
      <c r="A28" s="1" t="s">
        <v>22</v>
      </c>
      <c r="B28" s="62">
        <v>220000</v>
      </c>
      <c r="C28" s="60">
        <v>28</v>
      </c>
      <c r="D28" s="62">
        <v>220000</v>
      </c>
      <c r="E28" s="60">
        <v>24</v>
      </c>
      <c r="F28" s="62">
        <v>294900</v>
      </c>
      <c r="G28" s="72">
        <v>4</v>
      </c>
    </row>
    <row r="29" spans="1:7">
      <c r="A29" s="1" t="s">
        <v>23</v>
      </c>
      <c r="B29" s="62">
        <v>239900</v>
      </c>
      <c r="C29" s="60">
        <v>46</v>
      </c>
      <c r="D29" s="62">
        <v>219000</v>
      </c>
      <c r="E29" s="60">
        <v>37</v>
      </c>
      <c r="F29" s="62">
        <v>298000</v>
      </c>
      <c r="G29" s="72">
        <v>9</v>
      </c>
    </row>
    <row r="30" spans="1:7">
      <c r="A30" s="1" t="s">
        <v>26</v>
      </c>
      <c r="B30" s="62">
        <v>207000</v>
      </c>
      <c r="C30" s="60">
        <v>80</v>
      </c>
      <c r="D30" s="62">
        <v>190000</v>
      </c>
      <c r="E30" s="60">
        <v>58</v>
      </c>
      <c r="F30" s="62">
        <v>219900</v>
      </c>
      <c r="G30" s="72">
        <v>22</v>
      </c>
    </row>
    <row r="31" spans="1:7">
      <c r="A31" s="1" t="s">
        <v>28</v>
      </c>
      <c r="B31" s="62">
        <v>245000</v>
      </c>
      <c r="C31" s="60">
        <v>45</v>
      </c>
      <c r="D31" s="62">
        <v>230000</v>
      </c>
      <c r="E31" s="60">
        <v>42</v>
      </c>
      <c r="F31" s="62">
        <v>261000</v>
      </c>
      <c r="G31" s="72">
        <v>3</v>
      </c>
    </row>
    <row r="32" spans="1:7">
      <c r="A32" s="1" t="s">
        <v>30</v>
      </c>
      <c r="B32" s="62">
        <v>260000</v>
      </c>
      <c r="C32" s="60">
        <v>79</v>
      </c>
      <c r="D32" s="62">
        <v>275000</v>
      </c>
      <c r="E32" s="60">
        <v>58</v>
      </c>
      <c r="F32" s="62">
        <v>255450</v>
      </c>
      <c r="G32" s="72">
        <v>21</v>
      </c>
    </row>
    <row r="33" spans="1:7">
      <c r="A33" s="1" t="s">
        <v>36</v>
      </c>
      <c r="B33" s="62">
        <v>240000</v>
      </c>
      <c r="C33" s="60">
        <v>57</v>
      </c>
      <c r="D33" s="62">
        <v>230000</v>
      </c>
      <c r="E33" s="60">
        <v>50</v>
      </c>
      <c r="F33" s="62">
        <v>379500</v>
      </c>
      <c r="G33" s="72">
        <v>7</v>
      </c>
    </row>
    <row r="34" spans="1:7">
      <c r="A34" s="1" t="s">
        <v>45</v>
      </c>
      <c r="B34" s="62">
        <v>259000</v>
      </c>
      <c r="C34" s="60">
        <v>49</v>
      </c>
      <c r="D34" s="62">
        <v>224000</v>
      </c>
      <c r="E34" s="60">
        <v>39</v>
      </c>
      <c r="F34" s="62">
        <v>292900</v>
      </c>
      <c r="G34" s="72">
        <v>10</v>
      </c>
    </row>
    <row r="35" spans="1:7">
      <c r="A35" s="1" t="s">
        <v>47</v>
      </c>
      <c r="B35" s="62">
        <v>217500</v>
      </c>
      <c r="C35" s="60">
        <v>46</v>
      </c>
      <c r="D35" s="62">
        <v>200000</v>
      </c>
      <c r="E35" s="60">
        <v>30</v>
      </c>
      <c r="F35" s="62">
        <v>233400</v>
      </c>
      <c r="G35" s="72">
        <v>16</v>
      </c>
    </row>
    <row r="36" spans="1:7">
      <c r="A36" s="1" t="s">
        <v>48</v>
      </c>
      <c r="B36" s="62">
        <v>245000</v>
      </c>
      <c r="C36" s="60">
        <v>48</v>
      </c>
      <c r="D36" s="62">
        <v>245000</v>
      </c>
      <c r="E36" s="60">
        <v>39</v>
      </c>
      <c r="F36" s="62">
        <v>260000</v>
      </c>
      <c r="G36" s="72">
        <v>9</v>
      </c>
    </row>
    <row r="37" spans="1:7">
      <c r="A37" s="1" t="s">
        <v>50</v>
      </c>
      <c r="B37" s="62">
        <v>190000</v>
      </c>
      <c r="C37" s="60">
        <v>60</v>
      </c>
      <c r="D37" s="62">
        <v>190000</v>
      </c>
      <c r="E37" s="60">
        <v>57</v>
      </c>
      <c r="F37" s="62">
        <v>200000</v>
      </c>
      <c r="G37" s="72">
        <v>3</v>
      </c>
    </row>
    <row r="38" spans="1:7">
      <c r="A38" s="1" t="s">
        <v>52</v>
      </c>
      <c r="B38" s="62">
        <v>198000</v>
      </c>
      <c r="C38" s="60">
        <v>133</v>
      </c>
      <c r="D38" s="62">
        <v>180000</v>
      </c>
      <c r="E38" s="60">
        <v>102</v>
      </c>
      <c r="F38" s="62">
        <v>242800</v>
      </c>
      <c r="G38" s="72">
        <v>31</v>
      </c>
    </row>
    <row r="39" spans="1:7">
      <c r="A39" s="1" t="s">
        <v>55</v>
      </c>
      <c r="B39" s="62">
        <v>243000</v>
      </c>
      <c r="C39" s="60">
        <v>67</v>
      </c>
      <c r="D39" s="62">
        <v>232000</v>
      </c>
      <c r="E39" s="60">
        <v>51</v>
      </c>
      <c r="F39" s="62">
        <v>255900</v>
      </c>
      <c r="G39" s="72">
        <v>16</v>
      </c>
    </row>
    <row r="40" spans="1:7">
      <c r="A40" s="54" t="s">
        <v>119</v>
      </c>
      <c r="B40" s="65">
        <f>(B23*C23+B24*C24+B25*C25+B26*C26+B27*C27+B28*C28+B29*C29+B30*C30+B31*C31+B32*C32+B33*C33+B34*C34+B35*C35+B36*C36+B37*C37+B38*C38+B39*C39)/C40</f>
        <v>236073.6680327869</v>
      </c>
      <c r="C40" s="66">
        <f>SUM(C23:C39)</f>
        <v>976</v>
      </c>
      <c r="D40" s="65">
        <f>(D23*E23+D24*E24+D25*E25+D26*E26+D27*E27+D28*E28+D29*E29+D30*E30+D31*E31+D32*E32+D33*E33+D34*E34+D35*E35+D36*E36+D37*E37+D38*E38+D39*E39)/E40</f>
        <v>228015.03759398498</v>
      </c>
      <c r="E40" s="66">
        <f>SUM(E23:E39)</f>
        <v>798</v>
      </c>
      <c r="F40" s="65">
        <f>(F23*G23+F24*G24+F25*G25+F26*G26+F27*G27+F28*G28+F29*G29+F30*G30+F31*G31+F32*G32+F33*G33+F34*G34+F35*G35+F36*G36+F37*G37+F38*G38+F39*G39)/G40</f>
        <v>259448.93258426967</v>
      </c>
      <c r="G40" s="67">
        <f>SUM(G23:G39)</f>
        <v>178</v>
      </c>
    </row>
    <row r="41" spans="1:7">
      <c r="A41" s="1" t="s">
        <v>24</v>
      </c>
      <c r="B41" s="62">
        <v>189360</v>
      </c>
      <c r="C41" s="60">
        <v>276</v>
      </c>
      <c r="D41" s="62">
        <v>185000</v>
      </c>
      <c r="E41" s="60">
        <v>253</v>
      </c>
      <c r="F41" s="62">
        <v>242000</v>
      </c>
      <c r="G41" s="72">
        <v>23</v>
      </c>
    </row>
    <row r="42" spans="1:7">
      <c r="A42" s="1" t="s">
        <v>33</v>
      </c>
      <c r="B42" s="62">
        <v>233000</v>
      </c>
      <c r="C42" s="60">
        <v>239</v>
      </c>
      <c r="D42" s="62">
        <v>225000</v>
      </c>
      <c r="E42" s="60">
        <v>212</v>
      </c>
      <c r="F42" s="62">
        <v>330900</v>
      </c>
      <c r="G42" s="72">
        <v>27</v>
      </c>
    </row>
    <row r="43" spans="1:7">
      <c r="A43" s="1" t="s">
        <v>37</v>
      </c>
      <c r="B43" s="62">
        <v>247500</v>
      </c>
      <c r="C43" s="60">
        <v>89</v>
      </c>
      <c r="D43" s="62">
        <v>247500</v>
      </c>
      <c r="E43" s="60">
        <v>67</v>
      </c>
      <c r="F43" s="62">
        <v>244933</v>
      </c>
      <c r="G43" s="72">
        <v>22</v>
      </c>
    </row>
    <row r="44" spans="1:7">
      <c r="A44" s="1" t="s">
        <v>38</v>
      </c>
      <c r="B44" s="62">
        <v>230000</v>
      </c>
      <c r="C44" s="60">
        <v>207</v>
      </c>
      <c r="D44" s="62">
        <v>215000</v>
      </c>
      <c r="E44" s="60">
        <v>190</v>
      </c>
      <c r="F44" s="62">
        <v>329867</v>
      </c>
      <c r="G44" s="72">
        <v>17</v>
      </c>
    </row>
    <row r="45" spans="1:7">
      <c r="A45" s="1" t="s">
        <v>39</v>
      </c>
      <c r="B45" s="62">
        <v>205000</v>
      </c>
      <c r="C45" s="60">
        <v>312</v>
      </c>
      <c r="D45" s="62">
        <v>200000</v>
      </c>
      <c r="E45" s="60">
        <v>281</v>
      </c>
      <c r="F45" s="62">
        <v>347000</v>
      </c>
      <c r="G45" s="72">
        <v>31</v>
      </c>
    </row>
    <row r="46" spans="1:7">
      <c r="A46" s="1" t="s">
        <v>40</v>
      </c>
      <c r="B46" s="62">
        <v>212900</v>
      </c>
      <c r="C46" s="60">
        <v>776</v>
      </c>
      <c r="D46" s="62">
        <v>205000</v>
      </c>
      <c r="E46" s="60">
        <v>714</v>
      </c>
      <c r="F46" s="62">
        <v>327000</v>
      </c>
      <c r="G46" s="72">
        <v>62</v>
      </c>
    </row>
    <row r="47" spans="1:7">
      <c r="A47" s="1" t="s">
        <v>49</v>
      </c>
      <c r="B47" s="62">
        <v>305000</v>
      </c>
      <c r="C47" s="60">
        <v>105</v>
      </c>
      <c r="D47" s="62">
        <v>285000</v>
      </c>
      <c r="E47" s="60">
        <v>90</v>
      </c>
      <c r="F47" s="62">
        <v>375200</v>
      </c>
      <c r="G47" s="72">
        <v>15</v>
      </c>
    </row>
    <row r="48" spans="1:7">
      <c r="A48" s="1" t="s">
        <v>54</v>
      </c>
      <c r="B48" s="62">
        <v>240000</v>
      </c>
      <c r="C48" s="60">
        <v>211</v>
      </c>
      <c r="D48" s="62">
        <v>236000</v>
      </c>
      <c r="E48" s="60">
        <v>189</v>
      </c>
      <c r="F48" s="62">
        <v>270000</v>
      </c>
      <c r="G48" s="72">
        <v>22</v>
      </c>
    </row>
    <row r="49" spans="1:7">
      <c r="A49" s="1" t="s">
        <v>59</v>
      </c>
      <c r="B49" s="62">
        <v>350000</v>
      </c>
      <c r="C49" s="60">
        <v>150</v>
      </c>
      <c r="D49" s="62">
        <v>323000</v>
      </c>
      <c r="E49" s="60">
        <v>124</v>
      </c>
      <c r="F49" s="62">
        <v>500000</v>
      </c>
      <c r="G49" s="72">
        <v>26</v>
      </c>
    </row>
    <row r="50" spans="1:7">
      <c r="A50" s="54" t="s">
        <v>120</v>
      </c>
      <c r="B50" s="65">
        <f>(B41*C41+B42*C42+B43*C43+B44*C44+B45*C45+B46*C46+B47*C47+B48*C48+B49*C49)/C50</f>
        <v>229143.02748414376</v>
      </c>
      <c r="C50" s="66">
        <f>SUM(C41:C49)</f>
        <v>2365</v>
      </c>
      <c r="D50" s="65">
        <f>(D41*E41+D42*E42+D43*E43+D44*E44+D45*E45+D46*E46+D47*E47+D48*E48+D49*E49)/E50</f>
        <v>219251.65094339623</v>
      </c>
      <c r="E50" s="66">
        <f>SUM(E41:E49)</f>
        <v>2120</v>
      </c>
      <c r="F50" s="65">
        <f>(F41*G41+F42*G42+F43*G43+F44*G44+F45*G45+F46*G46+F47*G47+F48*G48+F49*G49)/G50</f>
        <v>331002.30612244899</v>
      </c>
      <c r="G50" s="66">
        <f>SUM(G41:G49)</f>
        <v>245</v>
      </c>
    </row>
    <row r="51" spans="1:7">
      <c r="A51" s="143" t="s">
        <v>133</v>
      </c>
      <c r="B51" s="144">
        <f>(B50*C50+B40*C40+B22*C22)/C51</f>
        <v>244248.94172494172</v>
      </c>
      <c r="C51" s="145">
        <f>SUM(C50,C40,C22)</f>
        <v>4290</v>
      </c>
      <c r="D51" s="144">
        <f>(D50*E50+D40*E40+D22*E22)/E51</f>
        <v>236253.85880794702</v>
      </c>
      <c r="E51" s="145">
        <f>E50+E40+E22</f>
        <v>3775</v>
      </c>
      <c r="F51" s="144">
        <f>(F50*G50+F40*G40+F22*G22)/G51</f>
        <v>310835.7786407767</v>
      </c>
      <c r="G51" s="145">
        <f>G50+G40+G22</f>
        <v>515</v>
      </c>
    </row>
    <row r="52" spans="1:7">
      <c r="A52" s="143" t="s">
        <v>122</v>
      </c>
      <c r="B52" s="144">
        <v>218000</v>
      </c>
      <c r="C52" s="145">
        <v>3623</v>
      </c>
      <c r="D52" s="144">
        <v>212533</v>
      </c>
      <c r="E52" s="145">
        <v>3308</v>
      </c>
      <c r="F52" s="144">
        <v>292000</v>
      </c>
      <c r="G52" s="146">
        <v>315</v>
      </c>
    </row>
    <row r="53" spans="1:7">
      <c r="A53" s="143" t="s">
        <v>123</v>
      </c>
      <c r="B53" s="144">
        <v>248000</v>
      </c>
      <c r="C53" s="147">
        <v>2681</v>
      </c>
      <c r="D53" s="144">
        <v>240000</v>
      </c>
      <c r="E53" s="147">
        <v>2331</v>
      </c>
      <c r="F53" s="144">
        <v>285000</v>
      </c>
      <c r="G53" s="146">
        <v>350</v>
      </c>
    </row>
    <row r="54" spans="1:7">
      <c r="A54" s="143" t="s">
        <v>124</v>
      </c>
      <c r="B54" s="144">
        <v>210000</v>
      </c>
      <c r="C54" s="147">
        <v>11009</v>
      </c>
      <c r="D54" s="144">
        <v>200500</v>
      </c>
      <c r="E54" s="147">
        <v>9941</v>
      </c>
      <c r="F54" s="144">
        <v>266000</v>
      </c>
      <c r="G54" s="146">
        <v>1068</v>
      </c>
    </row>
  </sheetData>
  <mergeCells count="3">
    <mergeCell ref="B4:C4"/>
    <mergeCell ref="D4:E4"/>
    <mergeCell ref="F4:G4"/>
  </mergeCells>
  <phoneticPr fontId="42" type="noConversion"/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54"/>
  <sheetViews>
    <sheetView workbookViewId="0">
      <pane ySplit="5" topLeftCell="A39" activePane="bottomLeft" state="frozenSplit"/>
      <selection activeCell="B7" sqref="B7"/>
      <selection pane="bottomLeft" activeCell="B51" sqref="B51"/>
    </sheetView>
  </sheetViews>
  <sheetFormatPr baseColWidth="10" defaultColWidth="8.83203125" defaultRowHeight="13"/>
  <cols>
    <col min="1" max="1" width="19" bestFit="1" customWidth="1"/>
    <col min="2" max="2" width="12.6640625" style="62" bestFit="1" customWidth="1"/>
    <col min="3" max="3" width="8.83203125" style="60"/>
    <col min="4" max="4" width="12.6640625" style="62" bestFit="1" customWidth="1"/>
    <col min="5" max="5" width="8.83203125" style="60"/>
    <col min="6" max="6" width="11.1640625" style="62" bestFit="1" customWidth="1"/>
    <col min="7" max="7" width="8.83203125" style="60"/>
  </cols>
  <sheetData>
    <row r="1" spans="1:14">
      <c r="A1" s="64" t="s">
        <v>251</v>
      </c>
    </row>
    <row r="2" spans="1:14">
      <c r="A2" s="64" t="s">
        <v>110</v>
      </c>
    </row>
    <row r="4" spans="1:14">
      <c r="A4" s="141"/>
      <c r="B4" s="878" t="s">
        <v>111</v>
      </c>
      <c r="C4" s="879"/>
      <c r="D4" s="878" t="s">
        <v>112</v>
      </c>
      <c r="E4" s="879"/>
      <c r="F4" s="878" t="s">
        <v>113</v>
      </c>
      <c r="G4" s="879"/>
    </row>
    <row r="5" spans="1:14" ht="42">
      <c r="A5" s="142" t="s">
        <v>114</v>
      </c>
      <c r="B5" s="61" t="s">
        <v>115</v>
      </c>
      <c r="C5" s="63" t="s">
        <v>116</v>
      </c>
      <c r="D5" s="61" t="s">
        <v>115</v>
      </c>
      <c r="E5" s="63" t="s">
        <v>116</v>
      </c>
      <c r="F5" s="61" t="s">
        <v>115</v>
      </c>
      <c r="G5" s="63" t="s">
        <v>116</v>
      </c>
    </row>
    <row r="6" spans="1:14">
      <c r="A6" s="2" t="s">
        <v>25</v>
      </c>
      <c r="B6" s="62">
        <v>367500</v>
      </c>
      <c r="C6" s="60">
        <v>18</v>
      </c>
      <c r="D6" s="62">
        <v>368000</v>
      </c>
      <c r="E6" s="60">
        <v>13</v>
      </c>
      <c r="F6" s="62">
        <v>352500</v>
      </c>
      <c r="G6" s="72">
        <v>5</v>
      </c>
    </row>
    <row r="7" spans="1:14">
      <c r="A7" s="1" t="s">
        <v>27</v>
      </c>
      <c r="B7" s="62">
        <v>305000</v>
      </c>
      <c r="C7" s="60">
        <v>114</v>
      </c>
      <c r="D7" s="62">
        <v>300000</v>
      </c>
      <c r="E7" s="60">
        <v>103</v>
      </c>
      <c r="F7" s="62">
        <v>369933</v>
      </c>
      <c r="G7" s="72">
        <v>11</v>
      </c>
    </row>
    <row r="8" spans="1:14">
      <c r="A8" s="1" t="s">
        <v>29</v>
      </c>
      <c r="B8" s="62">
        <v>440000</v>
      </c>
      <c r="C8" s="60">
        <v>38</v>
      </c>
      <c r="D8" s="62">
        <v>400067</v>
      </c>
      <c r="E8" s="60">
        <v>21</v>
      </c>
      <c r="F8" s="62">
        <v>502000</v>
      </c>
      <c r="G8" s="72">
        <v>17</v>
      </c>
    </row>
    <row r="9" spans="1:14">
      <c r="A9" s="1" t="s">
        <v>31</v>
      </c>
      <c r="B9" s="62">
        <v>300000</v>
      </c>
      <c r="C9" s="60">
        <v>112</v>
      </c>
      <c r="D9" s="62">
        <v>282000</v>
      </c>
      <c r="E9" s="60">
        <v>100</v>
      </c>
      <c r="F9" s="62">
        <v>330000</v>
      </c>
      <c r="G9" s="72">
        <v>12</v>
      </c>
    </row>
    <row r="10" spans="1:14">
      <c r="A10" s="1" t="s">
        <v>32</v>
      </c>
      <c r="B10" s="62">
        <v>525000</v>
      </c>
      <c r="C10" s="60">
        <v>15</v>
      </c>
      <c r="D10" s="62">
        <v>525000</v>
      </c>
      <c r="E10" s="60">
        <v>12</v>
      </c>
      <c r="F10" s="62">
        <v>405500</v>
      </c>
      <c r="G10" s="72">
        <v>3</v>
      </c>
    </row>
    <row r="11" spans="1:14">
      <c r="A11" s="1" t="s">
        <v>35</v>
      </c>
      <c r="B11" s="62">
        <v>389000</v>
      </c>
      <c r="C11" s="60">
        <v>18</v>
      </c>
      <c r="D11" s="62">
        <v>336000</v>
      </c>
      <c r="E11" s="60">
        <v>13</v>
      </c>
      <c r="F11" s="62">
        <v>405908</v>
      </c>
      <c r="G11" s="72">
        <v>5</v>
      </c>
    </row>
    <row r="12" spans="1:14">
      <c r="A12" s="1" t="s">
        <v>41</v>
      </c>
      <c r="B12" s="62">
        <v>1050000</v>
      </c>
      <c r="C12" s="60">
        <v>13</v>
      </c>
      <c r="D12" s="62">
        <v>1050000</v>
      </c>
      <c r="E12" s="60">
        <v>13</v>
      </c>
      <c r="F12" s="62" t="e">
        <v>#N/A</v>
      </c>
      <c r="G12" s="72" t="e">
        <v>#N/A</v>
      </c>
    </row>
    <row r="13" spans="1:14">
      <c r="A13" s="1" t="s">
        <v>42</v>
      </c>
      <c r="B13" s="62">
        <v>410000</v>
      </c>
      <c r="C13" s="60">
        <v>8</v>
      </c>
      <c r="D13" s="62">
        <v>410000</v>
      </c>
      <c r="E13" s="60">
        <v>7</v>
      </c>
      <c r="F13" s="62" t="e">
        <v>#N/A</v>
      </c>
      <c r="G13" s="72">
        <v>1</v>
      </c>
    </row>
    <row r="14" spans="1:14">
      <c r="A14" s="1" t="s">
        <v>43</v>
      </c>
      <c r="B14" s="62">
        <v>420000</v>
      </c>
      <c r="C14" s="60">
        <v>3</v>
      </c>
      <c r="D14" s="62">
        <v>420000</v>
      </c>
      <c r="E14" s="60">
        <v>3</v>
      </c>
      <c r="F14" s="62" t="e">
        <v>#N/A</v>
      </c>
      <c r="G14" s="72" t="e">
        <v>#N/A</v>
      </c>
      <c r="H14" s="58"/>
      <c r="I14" s="59"/>
      <c r="J14" s="58"/>
      <c r="K14" s="59"/>
      <c r="L14" s="58"/>
      <c r="M14" s="59"/>
      <c r="N14" s="58"/>
    </row>
    <row r="15" spans="1:14">
      <c r="A15" s="1" t="s">
        <v>44</v>
      </c>
      <c r="B15" s="62">
        <v>245000</v>
      </c>
      <c r="C15" s="60">
        <v>67</v>
      </c>
      <c r="D15" s="62">
        <v>240000</v>
      </c>
      <c r="E15" s="60">
        <v>64</v>
      </c>
      <c r="F15" s="62">
        <v>256000</v>
      </c>
      <c r="G15" s="72">
        <v>3</v>
      </c>
    </row>
    <row r="16" spans="1:14">
      <c r="A16" s="1" t="s">
        <v>46</v>
      </c>
      <c r="B16" s="62">
        <v>472000</v>
      </c>
      <c r="C16" s="60">
        <v>25</v>
      </c>
      <c r="D16" s="62">
        <v>472000</v>
      </c>
      <c r="E16" s="60">
        <v>24</v>
      </c>
      <c r="F16" s="62" t="e">
        <v>#N/A</v>
      </c>
      <c r="G16" s="72">
        <v>1</v>
      </c>
    </row>
    <row r="17" spans="1:7">
      <c r="A17" s="1" t="s">
        <v>51</v>
      </c>
      <c r="B17" s="62">
        <v>299900</v>
      </c>
      <c r="C17" s="60">
        <v>200</v>
      </c>
      <c r="D17" s="62">
        <v>290000</v>
      </c>
      <c r="E17" s="60">
        <v>180</v>
      </c>
      <c r="F17" s="62">
        <v>304933</v>
      </c>
      <c r="G17" s="72">
        <v>20</v>
      </c>
    </row>
    <row r="18" spans="1:7">
      <c r="A18" s="1" t="s">
        <v>53</v>
      </c>
      <c r="B18" s="62">
        <v>575000</v>
      </c>
      <c r="C18" s="60">
        <v>49</v>
      </c>
      <c r="D18" s="62">
        <v>550000</v>
      </c>
      <c r="E18" s="60">
        <v>47</v>
      </c>
      <c r="F18" s="62">
        <v>625000</v>
      </c>
      <c r="G18" s="72">
        <v>2</v>
      </c>
    </row>
    <row r="19" spans="1:7">
      <c r="A19" s="1" t="s">
        <v>56</v>
      </c>
      <c r="B19" s="62">
        <v>264000</v>
      </c>
      <c r="C19" s="60">
        <v>40</v>
      </c>
      <c r="D19" s="62">
        <v>264000</v>
      </c>
      <c r="E19" s="60">
        <v>39</v>
      </c>
      <c r="F19" s="62" t="e">
        <v>#N/A</v>
      </c>
      <c r="G19" s="72">
        <v>1</v>
      </c>
    </row>
    <row r="20" spans="1:7">
      <c r="A20" s="1" t="s">
        <v>57</v>
      </c>
      <c r="B20" s="62">
        <v>296000</v>
      </c>
      <c r="C20" s="60">
        <v>7</v>
      </c>
      <c r="D20" s="62">
        <v>269900</v>
      </c>
      <c r="E20" s="60">
        <v>6</v>
      </c>
      <c r="F20" s="62" t="e">
        <v>#N/A</v>
      </c>
      <c r="G20" s="72">
        <v>1</v>
      </c>
    </row>
    <row r="21" spans="1:7">
      <c r="A21" s="1" t="s">
        <v>58</v>
      </c>
      <c r="B21" s="62">
        <v>375000</v>
      </c>
      <c r="C21" s="60">
        <v>77</v>
      </c>
      <c r="D21" s="62">
        <v>348000</v>
      </c>
      <c r="E21" s="60">
        <v>63</v>
      </c>
      <c r="F21" s="62">
        <v>476000</v>
      </c>
      <c r="G21" s="72">
        <v>14</v>
      </c>
    </row>
    <row r="22" spans="1:7">
      <c r="A22" s="54" t="s">
        <v>118</v>
      </c>
      <c r="B22" s="65">
        <f>(B6*C6+B7*C7+B8*C8+B9*C9+B10*C10+B11*C11+B12*C12+B13*C13+B14*C14+B15*C15+B16*C16+B17*C17+B18*C18+B19*C19+B20*C20+B21*C21)/C22</f>
        <v>351553.48258706467</v>
      </c>
      <c r="C22" s="66">
        <f>SUM(C6:C21)</f>
        <v>804</v>
      </c>
      <c r="D22" s="65">
        <f>(D6*E6+D7*E7+D8*E8+D9*E9+D10*E10+D11*E11+D12*E12+D13*E13+D14*E14+D15*E15+D16*E16+D17*E17+D18*E18+D19*E19+D20*E20+D21*E21)/E22</f>
        <v>338009.61440677964</v>
      </c>
      <c r="E22" s="66">
        <f>SUM(E6:E21)</f>
        <v>708</v>
      </c>
      <c r="F22" s="65" t="e">
        <f>(F6*G6+F7*G7+F8*G8+F9*G9+F10*G10+F11*G11+F12*G12+F13*G13+F14*G14+F15*G15+F16*G16+F17*G17+F18*G18+F19*G19+F20*G20+F21*G21)/G22</f>
        <v>#N/A</v>
      </c>
      <c r="G22" s="67" t="e">
        <f>SUM(G6:G21)</f>
        <v>#N/A</v>
      </c>
    </row>
    <row r="23" spans="1:7">
      <c r="A23" s="1" t="s">
        <v>16</v>
      </c>
      <c r="B23" s="62">
        <v>315000</v>
      </c>
      <c r="C23" s="60">
        <v>49</v>
      </c>
      <c r="D23" s="62">
        <v>310000</v>
      </c>
      <c r="E23" s="60">
        <v>46</v>
      </c>
      <c r="F23" s="62">
        <v>440000</v>
      </c>
      <c r="G23" s="72">
        <v>3</v>
      </c>
    </row>
    <row r="24" spans="1:7">
      <c r="A24" s="1" t="s">
        <v>18</v>
      </c>
      <c r="B24" s="62">
        <v>325000</v>
      </c>
      <c r="C24" s="60">
        <v>23</v>
      </c>
      <c r="D24" s="62">
        <v>325000</v>
      </c>
      <c r="E24" s="60">
        <v>23</v>
      </c>
      <c r="F24" s="62" t="e">
        <v>#N/A</v>
      </c>
      <c r="G24" s="72" t="e">
        <v>#N/A</v>
      </c>
    </row>
    <row r="25" spans="1:7">
      <c r="A25" s="1" t="s">
        <v>19</v>
      </c>
      <c r="B25" s="62">
        <v>354500</v>
      </c>
      <c r="C25" s="60">
        <v>40</v>
      </c>
      <c r="D25" s="62">
        <v>358500</v>
      </c>
      <c r="E25" s="60">
        <v>32</v>
      </c>
      <c r="F25" s="62">
        <v>269933</v>
      </c>
      <c r="G25" s="72">
        <v>8</v>
      </c>
    </row>
    <row r="26" spans="1:7">
      <c r="A26" s="1" t="s">
        <v>20</v>
      </c>
      <c r="B26" s="62">
        <v>250000</v>
      </c>
      <c r="C26" s="60">
        <v>16</v>
      </c>
      <c r="D26" s="62">
        <v>253000</v>
      </c>
      <c r="E26" s="60">
        <v>15</v>
      </c>
      <c r="F26" s="62" t="e">
        <v>#N/A</v>
      </c>
      <c r="G26" s="72">
        <v>1</v>
      </c>
    </row>
    <row r="27" spans="1:7">
      <c r="A27" s="1" t="s">
        <v>21</v>
      </c>
      <c r="B27" s="62">
        <v>290000</v>
      </c>
      <c r="C27" s="60">
        <v>38</v>
      </c>
      <c r="D27" s="62">
        <v>301500</v>
      </c>
      <c r="E27" s="60">
        <v>32</v>
      </c>
      <c r="F27" s="62">
        <v>259900</v>
      </c>
      <c r="G27" s="72">
        <v>6</v>
      </c>
    </row>
    <row r="28" spans="1:7">
      <c r="A28" s="1" t="s">
        <v>22</v>
      </c>
      <c r="B28" s="62">
        <v>293500</v>
      </c>
      <c r="C28" s="60">
        <v>32</v>
      </c>
      <c r="D28" s="62">
        <v>281900</v>
      </c>
      <c r="E28" s="60">
        <v>29</v>
      </c>
      <c r="F28" s="62">
        <v>299900</v>
      </c>
      <c r="G28" s="72">
        <v>3</v>
      </c>
    </row>
    <row r="29" spans="1:7">
      <c r="A29" s="1" t="s">
        <v>23</v>
      </c>
      <c r="B29" s="62">
        <v>273000</v>
      </c>
      <c r="C29" s="60">
        <v>31</v>
      </c>
      <c r="D29" s="62">
        <v>273000</v>
      </c>
      <c r="E29" s="60">
        <v>26</v>
      </c>
      <c r="F29" s="62">
        <v>255400</v>
      </c>
      <c r="G29" s="72">
        <v>5</v>
      </c>
    </row>
    <row r="30" spans="1:7">
      <c r="A30" s="1" t="s">
        <v>26</v>
      </c>
      <c r="B30" s="62">
        <v>229900</v>
      </c>
      <c r="C30" s="60">
        <v>57</v>
      </c>
      <c r="D30" s="62">
        <v>207500</v>
      </c>
      <c r="E30" s="60">
        <v>27</v>
      </c>
      <c r="F30" s="62">
        <v>315000</v>
      </c>
      <c r="G30" s="72">
        <v>30</v>
      </c>
    </row>
    <row r="31" spans="1:7">
      <c r="A31" s="1" t="s">
        <v>28</v>
      </c>
      <c r="B31" s="62">
        <v>260000</v>
      </c>
      <c r="C31" s="60">
        <v>24</v>
      </c>
      <c r="D31" s="62">
        <v>265000</v>
      </c>
      <c r="E31" s="60">
        <v>22</v>
      </c>
      <c r="F31" s="62">
        <v>237900</v>
      </c>
      <c r="G31" s="72">
        <v>2</v>
      </c>
    </row>
    <row r="32" spans="1:7">
      <c r="A32" s="1" t="s">
        <v>30</v>
      </c>
      <c r="B32" s="62">
        <v>249900</v>
      </c>
      <c r="C32" s="60">
        <v>79</v>
      </c>
      <c r="D32" s="62">
        <v>260000</v>
      </c>
      <c r="E32" s="60">
        <v>52</v>
      </c>
      <c r="F32" s="62">
        <v>231498</v>
      </c>
      <c r="G32" s="72">
        <v>27</v>
      </c>
    </row>
    <row r="33" spans="1:7">
      <c r="A33" s="1" t="s">
        <v>36</v>
      </c>
      <c r="B33" s="62">
        <v>250000</v>
      </c>
      <c r="C33" s="60">
        <v>41</v>
      </c>
      <c r="D33" s="62">
        <v>250000</v>
      </c>
      <c r="E33" s="60">
        <v>39</v>
      </c>
      <c r="F33" s="62">
        <v>230000</v>
      </c>
      <c r="G33" s="72">
        <v>2</v>
      </c>
    </row>
    <row r="34" spans="1:7">
      <c r="A34" s="1" t="s">
        <v>45</v>
      </c>
      <c r="B34" s="62">
        <v>269000</v>
      </c>
      <c r="C34" s="60">
        <v>37</v>
      </c>
      <c r="D34" s="62">
        <v>258333</v>
      </c>
      <c r="E34" s="60">
        <v>29</v>
      </c>
      <c r="F34" s="62">
        <v>330000</v>
      </c>
      <c r="G34" s="72">
        <v>8</v>
      </c>
    </row>
    <row r="35" spans="1:7">
      <c r="A35" s="1" t="s">
        <v>47</v>
      </c>
      <c r="B35" s="62">
        <v>230000</v>
      </c>
      <c r="C35" s="60">
        <v>24</v>
      </c>
      <c r="D35" s="62">
        <v>199900</v>
      </c>
      <c r="E35" s="60">
        <v>15</v>
      </c>
      <c r="F35" s="62">
        <v>282000</v>
      </c>
      <c r="G35" s="72">
        <v>9</v>
      </c>
    </row>
    <row r="36" spans="1:7">
      <c r="A36" s="1" t="s">
        <v>48</v>
      </c>
      <c r="B36" s="62">
        <v>282500</v>
      </c>
      <c r="C36" s="60">
        <v>38</v>
      </c>
      <c r="D36" s="62">
        <v>255000</v>
      </c>
      <c r="E36" s="60">
        <v>26</v>
      </c>
      <c r="F36" s="62">
        <v>300600</v>
      </c>
      <c r="G36" s="72">
        <v>12</v>
      </c>
    </row>
    <row r="37" spans="1:7">
      <c r="A37" s="1" t="s">
        <v>50</v>
      </c>
      <c r="B37" s="62">
        <v>200000</v>
      </c>
      <c r="C37" s="60">
        <v>39</v>
      </c>
      <c r="D37" s="62">
        <v>200000</v>
      </c>
      <c r="E37" s="60">
        <v>35</v>
      </c>
      <c r="F37" s="62">
        <v>164950</v>
      </c>
      <c r="G37" s="72">
        <v>4</v>
      </c>
    </row>
    <row r="38" spans="1:7">
      <c r="A38" s="1" t="s">
        <v>52</v>
      </c>
      <c r="B38" s="62">
        <v>234900</v>
      </c>
      <c r="C38" s="60">
        <v>87</v>
      </c>
      <c r="D38" s="62">
        <v>214900</v>
      </c>
      <c r="E38" s="60">
        <v>61</v>
      </c>
      <c r="F38" s="62">
        <v>290455</v>
      </c>
      <c r="G38" s="72">
        <v>26</v>
      </c>
    </row>
    <row r="39" spans="1:7">
      <c r="A39" s="1" t="s">
        <v>55</v>
      </c>
      <c r="B39" s="62">
        <v>275000</v>
      </c>
      <c r="C39" s="60">
        <v>52</v>
      </c>
      <c r="D39" s="62">
        <v>275000</v>
      </c>
      <c r="E39" s="60">
        <v>36</v>
      </c>
      <c r="F39" s="62">
        <v>303500</v>
      </c>
      <c r="G39" s="72">
        <v>16</v>
      </c>
    </row>
    <row r="40" spans="1:7">
      <c r="A40" s="54" t="s">
        <v>119</v>
      </c>
      <c r="B40" s="65">
        <f>(B23*C23+B24*C24+B25*C25+B26*C26+B27*C27+B28*C28+B29*C29+B30*C30+B31*C31+B32*C32+B33*C33+B34*C34+B35*C35+B36*C36+B37*C37+B38*C38+B39*C39)/C40</f>
        <v>265976.94483734085</v>
      </c>
      <c r="C40" s="66">
        <f>SUM(C23:C39)</f>
        <v>707</v>
      </c>
      <c r="D40" s="65">
        <f>(D23*E23+D24*E24+D25*E25+D26*E26+D27*E27+D28*E28+D29*E29+D30*E30+D31*E31+D32*E32+D33*E33+D34*E34+D35*E35+D36*E36+D37*E37+D38*E38+D39*E39)/E40</f>
        <v>263770.01284403668</v>
      </c>
      <c r="E40" s="66">
        <f>SUM(E23:E39)</f>
        <v>545</v>
      </c>
      <c r="F40" s="65" t="e">
        <f>(F23*G23+F24*G24+F25*G25+F26*G26+F27*G27+F28*G28+F29*G29+F30*G30+F31*G31+F32*G32+F33*G33+F34*G34+F35*G35+F36*G36+F37*G37+F38*G38+F39*G39)/G40</f>
        <v>#N/A</v>
      </c>
      <c r="G40" s="67" t="e">
        <f>SUM(G23:G39)</f>
        <v>#N/A</v>
      </c>
    </row>
    <row r="41" spans="1:7">
      <c r="A41" s="1" t="s">
        <v>24</v>
      </c>
      <c r="B41" s="62">
        <v>215000</v>
      </c>
      <c r="C41" s="60">
        <v>226</v>
      </c>
      <c r="D41" s="62">
        <v>212400</v>
      </c>
      <c r="E41" s="60">
        <v>201</v>
      </c>
      <c r="F41" s="62">
        <v>328650</v>
      </c>
      <c r="G41" s="72">
        <v>25</v>
      </c>
    </row>
    <row r="42" spans="1:7">
      <c r="A42" s="1" t="s">
        <v>33</v>
      </c>
      <c r="B42" s="62">
        <v>263000</v>
      </c>
      <c r="C42" s="60">
        <v>179</v>
      </c>
      <c r="D42" s="62">
        <v>252000</v>
      </c>
      <c r="E42" s="60">
        <v>151</v>
      </c>
      <c r="F42" s="62">
        <v>303400</v>
      </c>
      <c r="G42" s="72">
        <v>28</v>
      </c>
    </row>
    <row r="43" spans="1:7">
      <c r="A43" s="1" t="s">
        <v>37</v>
      </c>
      <c r="B43" s="62">
        <v>275000</v>
      </c>
      <c r="C43" s="60">
        <v>58</v>
      </c>
      <c r="D43" s="62">
        <v>269933</v>
      </c>
      <c r="E43" s="60">
        <v>38</v>
      </c>
      <c r="F43" s="62">
        <v>292000</v>
      </c>
      <c r="G43" s="72">
        <v>20</v>
      </c>
    </row>
    <row r="44" spans="1:7">
      <c r="A44" s="1" t="s">
        <v>38</v>
      </c>
      <c r="B44" s="62">
        <v>277500</v>
      </c>
      <c r="C44" s="60">
        <v>183</v>
      </c>
      <c r="D44" s="62">
        <v>259000</v>
      </c>
      <c r="E44" s="60">
        <v>135</v>
      </c>
      <c r="F44" s="62">
        <v>382400</v>
      </c>
      <c r="G44" s="72">
        <v>48</v>
      </c>
    </row>
    <row r="45" spans="1:7">
      <c r="A45" s="1" t="s">
        <v>39</v>
      </c>
      <c r="B45" s="62">
        <v>225000</v>
      </c>
      <c r="C45" s="60">
        <v>215</v>
      </c>
      <c r="D45" s="62">
        <v>223000</v>
      </c>
      <c r="E45" s="60">
        <v>203</v>
      </c>
      <c r="F45" s="62">
        <v>320000</v>
      </c>
      <c r="G45" s="72">
        <v>12</v>
      </c>
    </row>
    <row r="46" spans="1:7">
      <c r="A46" s="1" t="s">
        <v>40</v>
      </c>
      <c r="B46" s="62">
        <v>234900</v>
      </c>
      <c r="C46" s="60">
        <v>579</v>
      </c>
      <c r="D46" s="62">
        <v>227000</v>
      </c>
      <c r="E46" s="60">
        <v>515</v>
      </c>
      <c r="F46" s="62">
        <v>368000</v>
      </c>
      <c r="G46" s="72">
        <v>64</v>
      </c>
    </row>
    <row r="47" spans="1:7">
      <c r="A47" s="1" t="s">
        <v>49</v>
      </c>
      <c r="B47" s="62">
        <v>352500</v>
      </c>
      <c r="C47" s="60">
        <v>80</v>
      </c>
      <c r="D47" s="62">
        <v>327450</v>
      </c>
      <c r="E47" s="60">
        <v>56</v>
      </c>
      <c r="F47" s="62">
        <v>399900</v>
      </c>
      <c r="G47" s="72">
        <v>24</v>
      </c>
    </row>
    <row r="48" spans="1:7">
      <c r="A48" s="1" t="s">
        <v>54</v>
      </c>
      <c r="B48" s="62">
        <v>300000</v>
      </c>
      <c r="C48" s="60">
        <v>129</v>
      </c>
      <c r="D48" s="62">
        <v>292000</v>
      </c>
      <c r="E48" s="60">
        <v>118</v>
      </c>
      <c r="F48" s="62">
        <v>393000</v>
      </c>
      <c r="G48" s="72">
        <v>11</v>
      </c>
    </row>
    <row r="49" spans="1:7">
      <c r="A49" s="1" t="s">
        <v>59</v>
      </c>
      <c r="B49" s="62">
        <v>450000</v>
      </c>
      <c r="C49" s="60">
        <v>123</v>
      </c>
      <c r="D49" s="62">
        <v>421650</v>
      </c>
      <c r="E49" s="60">
        <v>82</v>
      </c>
      <c r="F49" s="62">
        <v>529900</v>
      </c>
      <c r="G49" s="72">
        <v>41</v>
      </c>
    </row>
    <row r="50" spans="1:7">
      <c r="A50" s="54" t="s">
        <v>120</v>
      </c>
      <c r="B50" s="65">
        <f>(B41*C41+B42*C42+B43*C43+B44*C44+B45*C45+B46*C46+B47*C47+B48*C48+B49*C49)/C50</f>
        <v>264690.51918735891</v>
      </c>
      <c r="C50" s="66">
        <f>SUM(C41:C49)</f>
        <v>1772</v>
      </c>
      <c r="D50" s="65">
        <f>(D41*E41+D42*E42+D43*E43+D44*E44+D45*E45+D46*E46+D47*E47+D48*E48+D49*E49)/E50</f>
        <v>250506.57371581055</v>
      </c>
      <c r="E50" s="66">
        <f>SUM(E41:E49)</f>
        <v>1499</v>
      </c>
      <c r="F50" s="65">
        <f>(F41*G41+F42*G42+F43*G43+F44*G44+F45*G45+F46*G46+F47*G47+F48*G48+F49*G49)/G50</f>
        <v>380751.46520146518</v>
      </c>
      <c r="G50" s="67">
        <f>SUM(G41:G49)</f>
        <v>273</v>
      </c>
    </row>
    <row r="51" spans="1:7">
      <c r="A51" s="143" t="s">
        <v>133</v>
      </c>
      <c r="B51" s="144">
        <f>(B6*C6+B7*C7+B8*C8+B9*C9+B10*C10+B11*C11+B12*C12+B13*C13+B14*C14+B15*C15+B16*C16+B17*C17+B18*C18+B19*C19+B20*C20+B21*C21+B23*C23+B24*C24+B25*C25+B26*C26+B27*C27+B28*C28+B29*C29+B30*C30+B31*C31+B32*C32+B33*C33+B34*C34+B35*C35+B36*C36+B37*C37+B38*C38+B39*C39+B41*C41+B42*C42+B43*C43+B44*C44+B45*C45+B46*C46+B47*C47+B48*C48+B49*C49)/C51</f>
        <v>286240.11574779166</v>
      </c>
      <c r="C51" s="145">
        <f>C50+C40+C22</f>
        <v>3283</v>
      </c>
      <c r="D51" s="144">
        <f>(D6*E6+D7*E7+D8*E8+D9*E9+D10*E10+D11*E11+D12*E12+D13*E13+D14*E14+D15*E15+D16*E16+D17*E17+D18*E18+D19*E19+D20*E20+D21*E21+D23*E23+D24*E24+D25*E25+D26*E26+D27*E27+D28*E28+D29*E29+D30*E30+D31*E31+D32*E32+D33*E33+D34*E34+D35*E35+D36*E36+D37*E37+D38*E38+D39*E39+D41*E41+D42*E42+D43*E43+D44*E44+D45*E45+D46*E46+D47*E47+D48*E48+D49*E49)/E51</f>
        <v>275644.91933139536</v>
      </c>
      <c r="E51" s="145">
        <f>E50+E40+E22</f>
        <v>2752</v>
      </c>
      <c r="F51" s="144" t="s">
        <v>117</v>
      </c>
      <c r="G51" s="146" t="s">
        <v>117</v>
      </c>
    </row>
    <row r="52" spans="1:7">
      <c r="A52" s="143" t="s">
        <v>122</v>
      </c>
      <c r="B52" s="144">
        <v>244900</v>
      </c>
      <c r="C52" s="145">
        <v>2931</v>
      </c>
      <c r="D52" s="144">
        <v>234900</v>
      </c>
      <c r="E52" s="145">
        <v>2556</v>
      </c>
      <c r="F52" s="144">
        <v>325000</v>
      </c>
      <c r="G52" s="146">
        <v>375</v>
      </c>
    </row>
    <row r="53" spans="1:7">
      <c r="A53" s="143" t="s">
        <v>123</v>
      </c>
      <c r="B53" s="144">
        <v>286500</v>
      </c>
      <c r="C53" s="147">
        <v>2172</v>
      </c>
      <c r="D53" s="144">
        <v>276000</v>
      </c>
      <c r="E53" s="147">
        <v>1789</v>
      </c>
      <c r="F53" s="144">
        <v>347000</v>
      </c>
      <c r="G53" s="146">
        <v>383</v>
      </c>
    </row>
    <row r="54" spans="1:7">
      <c r="A54" s="143" t="s">
        <v>124</v>
      </c>
      <c r="B54" s="144">
        <v>240200</v>
      </c>
      <c r="C54" s="147">
        <v>8617</v>
      </c>
      <c r="D54" s="144">
        <v>234000</v>
      </c>
      <c r="E54" s="147">
        <v>7453</v>
      </c>
      <c r="F54" s="144">
        <v>295500</v>
      </c>
      <c r="G54" s="146">
        <v>1164</v>
      </c>
    </row>
  </sheetData>
  <mergeCells count="3">
    <mergeCell ref="B4:C4"/>
    <mergeCell ref="D4:E4"/>
    <mergeCell ref="F4:G4"/>
  </mergeCells>
  <phoneticPr fontId="42" type="noConversion"/>
  <pageMargins left="0.7" right="0.7" top="0.75" bottom="0.75" header="0.3" footer="0.3"/>
  <pageSetup orientation="portrait" horizontalDpi="4294967293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3"/>
  <sheetViews>
    <sheetView workbookViewId="0">
      <selection activeCell="B7" sqref="B7"/>
    </sheetView>
  </sheetViews>
  <sheetFormatPr baseColWidth="10" defaultColWidth="8.83203125" defaultRowHeight="13"/>
  <cols>
    <col min="1" max="1" width="19" bestFit="1" customWidth="1"/>
    <col min="2" max="2" width="10.1640625" style="62" bestFit="1" customWidth="1"/>
    <col min="3" max="3" width="8.83203125" style="60"/>
    <col min="4" max="4" width="10.1640625" style="62" bestFit="1" customWidth="1"/>
    <col min="5" max="5" width="8.83203125" style="60"/>
    <col min="6" max="6" width="8.83203125" style="62"/>
    <col min="7" max="7" width="8.83203125" style="60"/>
  </cols>
  <sheetData>
    <row r="1" spans="1:8">
      <c r="A1" s="64" t="s">
        <v>252</v>
      </c>
      <c r="B1" s="901"/>
      <c r="C1" s="901"/>
      <c r="D1" s="901"/>
      <c r="E1" s="901"/>
      <c r="F1" s="901"/>
      <c r="G1" s="901"/>
      <c r="H1" s="901"/>
    </row>
    <row r="2" spans="1:8">
      <c r="A2" s="64" t="s">
        <v>110</v>
      </c>
    </row>
    <row r="4" spans="1:8">
      <c r="A4" s="141"/>
      <c r="B4" s="878" t="s">
        <v>111</v>
      </c>
      <c r="C4" s="879"/>
      <c r="D4" s="878" t="s">
        <v>112</v>
      </c>
      <c r="E4" s="879"/>
      <c r="F4" s="878" t="s">
        <v>113</v>
      </c>
      <c r="G4" s="879"/>
    </row>
    <row r="5" spans="1:8" ht="42">
      <c r="A5" s="142" t="s">
        <v>114</v>
      </c>
      <c r="B5" s="61" t="s">
        <v>115</v>
      </c>
      <c r="C5" s="63" t="s">
        <v>116</v>
      </c>
      <c r="D5" s="61" t="s">
        <v>115</v>
      </c>
      <c r="E5" s="63" t="s">
        <v>116</v>
      </c>
      <c r="F5" s="61" t="s">
        <v>115</v>
      </c>
      <c r="G5" s="63" t="s">
        <v>116</v>
      </c>
    </row>
    <row r="6" spans="1:8">
      <c r="A6" s="1" t="s">
        <v>25</v>
      </c>
      <c r="B6" s="62">
        <v>395000</v>
      </c>
      <c r="C6" s="60">
        <v>29</v>
      </c>
      <c r="D6" s="62">
        <v>323000</v>
      </c>
      <c r="E6" s="60">
        <v>12</v>
      </c>
      <c r="F6" s="62">
        <v>399900</v>
      </c>
      <c r="G6" s="72">
        <v>17</v>
      </c>
    </row>
    <row r="7" spans="1:8">
      <c r="A7" s="1" t="s">
        <v>27</v>
      </c>
      <c r="B7" s="62">
        <v>280000</v>
      </c>
      <c r="C7" s="60">
        <v>140</v>
      </c>
      <c r="D7" s="62">
        <v>252000</v>
      </c>
      <c r="E7" s="60">
        <v>112</v>
      </c>
      <c r="F7" s="62">
        <v>324000</v>
      </c>
      <c r="G7" s="72">
        <v>28</v>
      </c>
    </row>
    <row r="8" spans="1:8">
      <c r="A8" s="1" t="s">
        <v>29</v>
      </c>
      <c r="B8" s="62">
        <v>335000</v>
      </c>
      <c r="C8" s="60">
        <v>42</v>
      </c>
      <c r="D8" s="62">
        <v>305000</v>
      </c>
      <c r="E8" s="60">
        <v>31</v>
      </c>
      <c r="F8" s="62">
        <v>479900</v>
      </c>
      <c r="G8" s="72">
        <v>11</v>
      </c>
    </row>
    <row r="9" spans="1:8">
      <c r="A9" s="1" t="s">
        <v>31</v>
      </c>
      <c r="B9" s="62">
        <v>310000</v>
      </c>
      <c r="C9" s="60">
        <v>168</v>
      </c>
      <c r="D9" s="62">
        <v>305000</v>
      </c>
      <c r="E9" s="60">
        <v>142</v>
      </c>
      <c r="F9" s="62">
        <v>315000</v>
      </c>
      <c r="G9" s="72">
        <v>26</v>
      </c>
    </row>
    <row r="10" spans="1:8">
      <c r="A10" s="1" t="s">
        <v>32</v>
      </c>
      <c r="B10" s="62">
        <v>531500</v>
      </c>
      <c r="C10" s="60">
        <v>24</v>
      </c>
      <c r="D10" s="62">
        <v>430000</v>
      </c>
      <c r="E10" s="60">
        <v>21</v>
      </c>
      <c r="F10" s="62">
        <v>805000</v>
      </c>
      <c r="G10" s="72">
        <v>3</v>
      </c>
    </row>
    <row r="11" spans="1:8">
      <c r="A11" s="1" t="s">
        <v>35</v>
      </c>
      <c r="B11" s="62">
        <v>381000</v>
      </c>
      <c r="C11" s="60">
        <v>13</v>
      </c>
      <c r="D11" s="62">
        <v>360000</v>
      </c>
      <c r="E11" s="60">
        <v>8</v>
      </c>
      <c r="F11" s="62">
        <v>670000</v>
      </c>
      <c r="G11" s="72">
        <v>5</v>
      </c>
    </row>
    <row r="12" spans="1:8">
      <c r="A12" s="1" t="s">
        <v>41</v>
      </c>
      <c r="B12" s="62">
        <v>1070000</v>
      </c>
      <c r="C12" s="60">
        <v>10</v>
      </c>
      <c r="D12" s="62">
        <v>1185000</v>
      </c>
      <c r="E12" s="60">
        <v>9</v>
      </c>
      <c r="F12" s="62" t="e">
        <v>#N/A</v>
      </c>
      <c r="G12" s="72">
        <v>1</v>
      </c>
    </row>
    <row r="13" spans="1:8">
      <c r="A13" s="1" t="s">
        <v>42</v>
      </c>
      <c r="B13" s="62">
        <v>470000</v>
      </c>
      <c r="C13" s="60">
        <v>14</v>
      </c>
      <c r="D13" s="62">
        <v>395000</v>
      </c>
      <c r="E13" s="60">
        <v>12</v>
      </c>
      <c r="F13" s="62">
        <v>490000</v>
      </c>
      <c r="G13" s="72">
        <v>2</v>
      </c>
    </row>
    <row r="14" spans="1:8">
      <c r="A14" s="1" t="s">
        <v>43</v>
      </c>
      <c r="B14" s="62">
        <v>379500</v>
      </c>
      <c r="C14" s="60">
        <v>4</v>
      </c>
      <c r="D14" s="62">
        <v>419000</v>
      </c>
      <c r="E14" s="60">
        <v>3</v>
      </c>
      <c r="F14" s="62" t="e">
        <v>#N/A</v>
      </c>
      <c r="G14" s="72">
        <v>1</v>
      </c>
    </row>
    <row r="15" spans="1:8">
      <c r="A15" s="1" t="s">
        <v>44</v>
      </c>
      <c r="B15" s="62">
        <v>283000</v>
      </c>
      <c r="C15" s="60">
        <v>93</v>
      </c>
      <c r="D15" s="62">
        <v>279000</v>
      </c>
      <c r="E15" s="60">
        <v>80</v>
      </c>
      <c r="F15" s="62">
        <v>300181</v>
      </c>
      <c r="G15" s="72">
        <v>13</v>
      </c>
    </row>
    <row r="16" spans="1:8">
      <c r="A16" s="1" t="s">
        <v>46</v>
      </c>
      <c r="B16" s="62">
        <v>550000</v>
      </c>
      <c r="C16" s="60">
        <v>35</v>
      </c>
      <c r="D16" s="62">
        <v>550000</v>
      </c>
      <c r="E16" s="60">
        <v>35</v>
      </c>
      <c r="F16" s="62" t="e">
        <v>#N/A</v>
      </c>
      <c r="G16" s="72" t="e">
        <v>#N/A</v>
      </c>
    </row>
    <row r="17" spans="1:7">
      <c r="A17" s="1" t="s">
        <v>51</v>
      </c>
      <c r="B17" s="62">
        <v>318000</v>
      </c>
      <c r="C17" s="60">
        <v>241</v>
      </c>
      <c r="D17" s="62">
        <v>318000</v>
      </c>
      <c r="E17" s="60">
        <v>209</v>
      </c>
      <c r="F17" s="62">
        <v>350000</v>
      </c>
      <c r="G17" s="72">
        <v>32</v>
      </c>
    </row>
    <row r="18" spans="1:7">
      <c r="A18" s="1" t="s">
        <v>53</v>
      </c>
      <c r="B18" s="62">
        <v>547500</v>
      </c>
      <c r="C18" s="60">
        <v>44</v>
      </c>
      <c r="D18" s="62">
        <v>547500</v>
      </c>
      <c r="E18" s="60">
        <v>40</v>
      </c>
      <c r="F18" s="62">
        <v>515000</v>
      </c>
      <c r="G18" s="72">
        <v>4</v>
      </c>
    </row>
    <row r="19" spans="1:7">
      <c r="A19" s="1" t="s">
        <v>56</v>
      </c>
      <c r="B19" s="62">
        <v>299900</v>
      </c>
      <c r="C19" s="60">
        <v>42</v>
      </c>
      <c r="D19" s="62">
        <v>280000</v>
      </c>
      <c r="E19" s="60">
        <v>32</v>
      </c>
      <c r="F19" s="62">
        <v>320000</v>
      </c>
      <c r="G19" s="72">
        <v>10</v>
      </c>
    </row>
    <row r="20" spans="1:7">
      <c r="A20" s="1" t="s">
        <v>57</v>
      </c>
      <c r="B20" s="62">
        <v>424933</v>
      </c>
      <c r="C20" s="60">
        <v>3</v>
      </c>
      <c r="D20" s="62">
        <v>424933</v>
      </c>
      <c r="E20" s="60">
        <v>3</v>
      </c>
      <c r="F20" s="62" t="e">
        <v>#N/A</v>
      </c>
      <c r="G20" s="72" t="e">
        <v>#N/A</v>
      </c>
    </row>
    <row r="21" spans="1:7">
      <c r="A21" s="1" t="s">
        <v>58</v>
      </c>
      <c r="B21" s="62">
        <v>381900</v>
      </c>
      <c r="C21" s="60">
        <v>120</v>
      </c>
      <c r="D21" s="62">
        <v>349000</v>
      </c>
      <c r="E21" s="60">
        <v>91</v>
      </c>
      <c r="F21" s="62">
        <v>435640</v>
      </c>
      <c r="G21" s="72">
        <v>29</v>
      </c>
    </row>
    <row r="22" spans="1:7">
      <c r="A22" s="54" t="s">
        <v>118</v>
      </c>
      <c r="B22" s="65">
        <f>(B6*C6+B7*C7+B8*C8+B9*C9+B10*C10+B11*C11+B12*C12+B13*C13+B14*C14+B15*C15+B16*C16+B17*C17+B18*C18+B19*C19+B20*C20+B21*C21)/C22</f>
        <v>351572.99315068492</v>
      </c>
      <c r="C22" s="66">
        <f>SUM(C6:C21)</f>
        <v>1022</v>
      </c>
      <c r="D22" s="65">
        <f>(D6*E6+D7*E7+D8*E8+D9*E9+D10*E10+D11*E11+D12*E12+D13*E13+D14*E14+D15*E15+D16*E16+D17*E17+D18*E18+D19*E19+D20*E20+D21*E21)/E22</f>
        <v>339717.61785714288</v>
      </c>
      <c r="E22" s="66">
        <f>SUM(E6:E21)</f>
        <v>840</v>
      </c>
      <c r="F22" s="65" t="e">
        <f>(F6*G6+F7*G7+F8*G8+F9*G9+F10*G10+F11*G11+F12*G12+F13*G13+F14*G14+F15*G15+F16*G16+F17*G17+F18*G18+F19*G19+F20*G20+F21*G21)/G22</f>
        <v>#N/A</v>
      </c>
      <c r="G22" s="67" t="e">
        <f>SUM(G6:G21)</f>
        <v>#N/A</v>
      </c>
    </row>
    <row r="23" spans="1:7">
      <c r="A23" s="1" t="s">
        <v>16</v>
      </c>
      <c r="B23" s="62">
        <v>325000</v>
      </c>
      <c r="C23" s="60">
        <v>63</v>
      </c>
      <c r="D23" s="62">
        <v>325000</v>
      </c>
      <c r="E23" s="60">
        <v>56</v>
      </c>
      <c r="F23" s="62">
        <v>329000</v>
      </c>
      <c r="G23" s="72">
        <v>7</v>
      </c>
    </row>
    <row r="24" spans="1:7">
      <c r="A24" s="1" t="s">
        <v>18</v>
      </c>
      <c r="B24" s="62">
        <v>345000</v>
      </c>
      <c r="C24" s="60">
        <v>31</v>
      </c>
      <c r="D24" s="62">
        <v>330000</v>
      </c>
      <c r="E24" s="60">
        <v>27</v>
      </c>
      <c r="F24" s="62">
        <v>450000</v>
      </c>
      <c r="G24" s="72">
        <v>4</v>
      </c>
    </row>
    <row r="25" spans="1:7">
      <c r="A25" s="1" t="s">
        <v>19</v>
      </c>
      <c r="B25" s="62">
        <v>394000</v>
      </c>
      <c r="C25" s="60">
        <v>48</v>
      </c>
      <c r="D25" s="62">
        <v>387000</v>
      </c>
      <c r="E25" s="60">
        <v>35</v>
      </c>
      <c r="F25" s="62">
        <v>499900</v>
      </c>
      <c r="G25" s="72">
        <v>13</v>
      </c>
    </row>
    <row r="26" spans="1:7">
      <c r="A26" s="1" t="s">
        <v>20</v>
      </c>
      <c r="B26" s="62">
        <v>275000</v>
      </c>
      <c r="C26" s="60">
        <v>33</v>
      </c>
      <c r="D26" s="62">
        <v>274900</v>
      </c>
      <c r="E26" s="60">
        <v>27</v>
      </c>
      <c r="F26" s="62">
        <v>299900</v>
      </c>
      <c r="G26" s="72">
        <v>6</v>
      </c>
    </row>
    <row r="27" spans="1:7">
      <c r="A27" s="1" t="s">
        <v>21</v>
      </c>
      <c r="B27" s="62">
        <v>342000</v>
      </c>
      <c r="C27" s="60">
        <v>59</v>
      </c>
      <c r="D27" s="62">
        <v>331000</v>
      </c>
      <c r="E27" s="60">
        <v>52</v>
      </c>
      <c r="F27" s="62">
        <v>395000</v>
      </c>
      <c r="G27" s="72">
        <v>7</v>
      </c>
    </row>
    <row r="28" spans="1:7">
      <c r="A28" s="1" t="s">
        <v>22</v>
      </c>
      <c r="B28" s="62">
        <v>285000</v>
      </c>
      <c r="C28" s="60">
        <v>26</v>
      </c>
      <c r="D28" s="62">
        <v>279900</v>
      </c>
      <c r="E28" s="60">
        <v>24</v>
      </c>
      <c r="F28" s="62">
        <v>329900</v>
      </c>
      <c r="G28" s="72">
        <v>2</v>
      </c>
    </row>
    <row r="29" spans="1:7">
      <c r="A29" s="1" t="s">
        <v>23</v>
      </c>
      <c r="B29" s="62">
        <v>306500</v>
      </c>
      <c r="C29" s="60">
        <v>44</v>
      </c>
      <c r="D29" s="62">
        <v>305000</v>
      </c>
      <c r="E29" s="60">
        <v>37</v>
      </c>
      <c r="F29" s="62">
        <v>375000</v>
      </c>
      <c r="G29" s="72">
        <v>7</v>
      </c>
    </row>
    <row r="30" spans="1:7">
      <c r="A30" s="1" t="s">
        <v>26</v>
      </c>
      <c r="B30" s="62">
        <v>266000</v>
      </c>
      <c r="C30" s="60">
        <v>90</v>
      </c>
      <c r="D30" s="62">
        <v>253500</v>
      </c>
      <c r="E30" s="60">
        <v>62</v>
      </c>
      <c r="F30" s="62">
        <v>314000</v>
      </c>
      <c r="G30" s="72">
        <v>28</v>
      </c>
    </row>
    <row r="31" spans="1:7">
      <c r="A31" s="1" t="s">
        <v>28</v>
      </c>
      <c r="B31" s="62">
        <v>311000</v>
      </c>
      <c r="C31" s="60">
        <v>39</v>
      </c>
      <c r="D31" s="62">
        <v>311000</v>
      </c>
      <c r="E31" s="60">
        <v>35</v>
      </c>
      <c r="F31" s="62">
        <v>303000</v>
      </c>
      <c r="G31" s="72">
        <v>4</v>
      </c>
    </row>
    <row r="32" spans="1:7">
      <c r="A32" s="1" t="s">
        <v>30</v>
      </c>
      <c r="B32" s="62">
        <v>268634</v>
      </c>
      <c r="C32" s="60">
        <v>76</v>
      </c>
      <c r="D32" s="62">
        <v>310900</v>
      </c>
      <c r="E32" s="60">
        <v>49</v>
      </c>
      <c r="F32" s="62">
        <v>255400</v>
      </c>
      <c r="G32" s="72">
        <v>27</v>
      </c>
    </row>
    <row r="33" spans="1:7">
      <c r="A33" s="1" t="s">
        <v>36</v>
      </c>
      <c r="B33" s="62">
        <v>305000</v>
      </c>
      <c r="C33" s="60">
        <v>60</v>
      </c>
      <c r="D33" s="62">
        <v>307000</v>
      </c>
      <c r="E33" s="60">
        <v>55</v>
      </c>
      <c r="F33" s="62">
        <v>283400</v>
      </c>
      <c r="G33" s="72">
        <v>5</v>
      </c>
    </row>
    <row r="34" spans="1:7">
      <c r="A34" s="1" t="s">
        <v>45</v>
      </c>
      <c r="B34" s="62">
        <v>300000</v>
      </c>
      <c r="C34" s="60">
        <v>40</v>
      </c>
      <c r="D34" s="62">
        <v>291000</v>
      </c>
      <c r="E34" s="60">
        <v>28</v>
      </c>
      <c r="F34" s="62">
        <v>410000</v>
      </c>
      <c r="G34" s="72">
        <v>12</v>
      </c>
    </row>
    <row r="35" spans="1:7">
      <c r="A35" s="1" t="s">
        <v>47</v>
      </c>
      <c r="B35" s="62">
        <v>282000</v>
      </c>
      <c r="C35" s="60">
        <v>68</v>
      </c>
      <c r="D35" s="62">
        <v>250000</v>
      </c>
      <c r="E35" s="60">
        <v>45</v>
      </c>
      <c r="F35" s="62">
        <v>295000</v>
      </c>
      <c r="G35" s="72">
        <v>23</v>
      </c>
    </row>
    <row r="36" spans="1:7">
      <c r="A36" s="1" t="s">
        <v>48</v>
      </c>
      <c r="B36" s="62">
        <v>295000</v>
      </c>
      <c r="C36" s="60">
        <v>46</v>
      </c>
      <c r="D36" s="62">
        <v>292000</v>
      </c>
      <c r="E36" s="60">
        <v>35</v>
      </c>
      <c r="F36" s="62">
        <v>333000</v>
      </c>
      <c r="G36" s="72">
        <v>11</v>
      </c>
    </row>
    <row r="37" spans="1:7">
      <c r="A37" s="1" t="s">
        <v>50</v>
      </c>
      <c r="B37" s="62">
        <v>240000</v>
      </c>
      <c r="C37" s="60">
        <v>51</v>
      </c>
      <c r="D37" s="62">
        <v>215000</v>
      </c>
      <c r="E37" s="60">
        <v>46</v>
      </c>
      <c r="F37" s="62">
        <v>304000</v>
      </c>
      <c r="G37" s="72">
        <v>5</v>
      </c>
    </row>
    <row r="38" spans="1:7">
      <c r="A38" s="1" t="s">
        <v>52</v>
      </c>
      <c r="B38" s="62">
        <v>234900</v>
      </c>
      <c r="C38" s="60">
        <v>101</v>
      </c>
      <c r="D38" s="62">
        <v>225000</v>
      </c>
      <c r="E38" s="60">
        <v>66</v>
      </c>
      <c r="F38" s="62">
        <v>239900</v>
      </c>
      <c r="G38" s="72">
        <v>35</v>
      </c>
    </row>
    <row r="39" spans="1:7">
      <c r="A39" s="1" t="s">
        <v>55</v>
      </c>
      <c r="B39" s="62">
        <v>275000</v>
      </c>
      <c r="C39" s="60">
        <v>55</v>
      </c>
      <c r="D39" s="62">
        <v>270000</v>
      </c>
      <c r="E39" s="60">
        <v>40</v>
      </c>
      <c r="F39" s="62">
        <v>344702</v>
      </c>
      <c r="G39" s="72">
        <v>15</v>
      </c>
    </row>
    <row r="40" spans="1:7">
      <c r="A40" s="54" t="s">
        <v>119</v>
      </c>
      <c r="B40" s="65">
        <f>(B23*C23+B24*C24+B25*C25+B26*C26+B27*C27+B28*C28+B29*C29+B30*C30+B31*C31+B32*C32+B33*C33+B34*C34+B35*C35+B36*C36+B37*C37+B38*C38+B39*C39)/C40</f>
        <v>291238.8</v>
      </c>
      <c r="C40" s="66">
        <f>SUM(C23:C39)</f>
        <v>930</v>
      </c>
      <c r="D40" s="65">
        <f>(D23*E23+D24*E24+D25*E25+D26*E26+D27*E27+D28*E28+D29*E29+D30*E30+D31*E31+D32*E32+D33*E33+D34*E34+D35*E35+D36*E36+D37*E37+D38*E38+D39*E39)/E40</f>
        <v>288137.69123783032</v>
      </c>
      <c r="E40" s="66">
        <f>SUM(E23:E39)</f>
        <v>719</v>
      </c>
      <c r="F40" s="65">
        <f>(F23*G23+F24*G24+F25*G25+F26*G26+F27*G27+F28*G28+F29*G29+F30*G30+F31*G31+F32*G32+F33*G33+F34*G34+F35*G35+F36*G36+F37*G37+F38*G38+F39*G39)/G40</f>
        <v>318591.13744075829</v>
      </c>
      <c r="G40" s="67">
        <f>SUM(G23:G39)</f>
        <v>211</v>
      </c>
    </row>
    <row r="41" spans="1:7">
      <c r="A41" s="1" t="s">
        <v>24</v>
      </c>
      <c r="B41" s="62">
        <v>227900</v>
      </c>
      <c r="C41" s="60">
        <v>276</v>
      </c>
      <c r="D41" s="62">
        <v>230000</v>
      </c>
      <c r="E41" s="60">
        <v>237</v>
      </c>
      <c r="F41" s="62">
        <v>216400</v>
      </c>
      <c r="G41" s="72">
        <v>39</v>
      </c>
    </row>
    <row r="42" spans="1:7">
      <c r="A42" s="1" t="s">
        <v>33</v>
      </c>
      <c r="B42" s="62">
        <v>272000</v>
      </c>
      <c r="C42" s="60">
        <v>260</v>
      </c>
      <c r="D42" s="62">
        <v>265000</v>
      </c>
      <c r="E42" s="60">
        <v>194</v>
      </c>
      <c r="F42" s="62">
        <v>308400</v>
      </c>
      <c r="G42" s="72">
        <v>66</v>
      </c>
    </row>
    <row r="43" spans="1:7">
      <c r="A43" s="1" t="s">
        <v>37</v>
      </c>
      <c r="B43" s="62">
        <v>300000</v>
      </c>
      <c r="C43" s="60">
        <v>99</v>
      </c>
      <c r="D43" s="62">
        <v>305000</v>
      </c>
      <c r="E43" s="60">
        <v>57</v>
      </c>
      <c r="F43" s="62">
        <v>286500</v>
      </c>
      <c r="G43" s="72">
        <v>42</v>
      </c>
    </row>
    <row r="44" spans="1:7">
      <c r="A44" s="1" t="s">
        <v>38</v>
      </c>
      <c r="B44" s="62">
        <v>285000</v>
      </c>
      <c r="C44" s="60">
        <v>299</v>
      </c>
      <c r="D44" s="62">
        <v>270000</v>
      </c>
      <c r="E44" s="60">
        <v>223</v>
      </c>
      <c r="F44" s="62">
        <v>332900</v>
      </c>
      <c r="G44" s="72">
        <v>76</v>
      </c>
    </row>
    <row r="45" spans="1:7">
      <c r="A45" s="1" t="s">
        <v>39</v>
      </c>
      <c r="B45" s="62">
        <v>244900</v>
      </c>
      <c r="C45" s="60">
        <v>357</v>
      </c>
      <c r="D45" s="62">
        <v>239900</v>
      </c>
      <c r="E45" s="60">
        <v>325</v>
      </c>
      <c r="F45" s="62">
        <v>299933</v>
      </c>
      <c r="G45" s="72">
        <v>32</v>
      </c>
    </row>
    <row r="46" spans="1:7">
      <c r="A46" s="1" t="s">
        <v>40</v>
      </c>
      <c r="B46" s="62">
        <v>259900</v>
      </c>
      <c r="C46" s="60">
        <v>713</v>
      </c>
      <c r="D46" s="62">
        <v>247533</v>
      </c>
      <c r="E46" s="60">
        <v>633</v>
      </c>
      <c r="F46" s="62">
        <v>384933</v>
      </c>
      <c r="G46" s="72">
        <v>80</v>
      </c>
    </row>
    <row r="47" spans="1:7">
      <c r="A47" s="1" t="s">
        <v>49</v>
      </c>
      <c r="B47" s="62">
        <v>390000</v>
      </c>
      <c r="C47" s="60">
        <v>92</v>
      </c>
      <c r="D47" s="62">
        <v>370000</v>
      </c>
      <c r="E47" s="60">
        <v>70</v>
      </c>
      <c r="F47" s="62">
        <v>464900</v>
      </c>
      <c r="G47" s="72">
        <v>22</v>
      </c>
    </row>
    <row r="48" spans="1:7">
      <c r="A48" s="1" t="s">
        <v>54</v>
      </c>
      <c r="B48" s="62">
        <v>284000</v>
      </c>
      <c r="C48" s="60">
        <v>206</v>
      </c>
      <c r="D48" s="62">
        <v>279000</v>
      </c>
      <c r="E48" s="60">
        <v>177</v>
      </c>
      <c r="F48" s="62">
        <v>339900</v>
      </c>
      <c r="G48" s="72">
        <v>29</v>
      </c>
    </row>
    <row r="49" spans="1:7">
      <c r="A49" s="1" t="s">
        <v>59</v>
      </c>
      <c r="B49" s="62">
        <v>425000</v>
      </c>
      <c r="C49" s="60">
        <v>154</v>
      </c>
      <c r="D49" s="62">
        <v>380000</v>
      </c>
      <c r="E49" s="60">
        <v>105</v>
      </c>
      <c r="F49" s="62">
        <v>529734</v>
      </c>
      <c r="G49" s="72">
        <v>49</v>
      </c>
    </row>
    <row r="50" spans="1:7">
      <c r="A50" s="54" t="s">
        <v>120</v>
      </c>
      <c r="B50" s="65">
        <f>(B41*C41+B42*C42+B43*C43+B44*C44+B45*C45+B46*C46+B47*C47+B48*C48+B49*C49)/C50</f>
        <v>277323.85993485345</v>
      </c>
      <c r="C50" s="66">
        <f>SUM(C41:C49)</f>
        <v>2456</v>
      </c>
      <c r="D50" s="65">
        <f>(D41*E41+D42*E42+D43*E43+D44*E44+D45*E45+D46*E46+D47*E47+D48*E48+D49*E49)/E50</f>
        <v>263905.93221177632</v>
      </c>
      <c r="E50" s="66">
        <f>SUM(E41:E49)</f>
        <v>2021</v>
      </c>
      <c r="F50" s="65">
        <f>(F41*G41+F42*G42+F43*G43+F44*G44+F45*G45+F46*G46+F47*G47+F48*G48+F49*G49)/G50</f>
        <v>350716.69425287354</v>
      </c>
      <c r="G50" s="67">
        <f>SUM(G41:G49)</f>
        <v>435</v>
      </c>
    </row>
    <row r="51" spans="1:7">
      <c r="A51" s="143" t="s">
        <v>122</v>
      </c>
      <c r="B51" s="144">
        <v>265000</v>
      </c>
      <c r="C51" s="145">
        <v>3712</v>
      </c>
      <c r="D51" s="144">
        <v>255000</v>
      </c>
      <c r="E51" s="145">
        <v>3140</v>
      </c>
      <c r="F51" s="144">
        <v>322400</v>
      </c>
      <c r="G51" s="146">
        <v>572</v>
      </c>
    </row>
    <row r="52" spans="1:7">
      <c r="A52" s="143" t="s">
        <v>123</v>
      </c>
      <c r="B52" s="144">
        <v>300000</v>
      </c>
      <c r="C52" s="147">
        <v>2887</v>
      </c>
      <c r="D52" s="144">
        <v>290000</v>
      </c>
      <c r="E52" s="147">
        <v>2301</v>
      </c>
      <c r="F52" s="144">
        <v>338000</v>
      </c>
      <c r="G52" s="146">
        <v>586</v>
      </c>
    </row>
    <row r="53" spans="1:7">
      <c r="A53" s="143" t="s">
        <v>124</v>
      </c>
      <c r="B53" s="144">
        <v>252500</v>
      </c>
      <c r="C53" s="145">
        <v>11777</v>
      </c>
      <c r="D53" s="144">
        <v>245000</v>
      </c>
      <c r="E53" s="147">
        <v>9838</v>
      </c>
      <c r="F53" s="144">
        <v>300000</v>
      </c>
      <c r="G53" s="146">
        <v>1939</v>
      </c>
    </row>
  </sheetData>
  <mergeCells count="4">
    <mergeCell ref="B4:C4"/>
    <mergeCell ref="D4:E4"/>
    <mergeCell ref="F4:G4"/>
    <mergeCell ref="B1:H1"/>
  </mergeCells>
  <phoneticPr fontId="42" type="noConversion"/>
  <pageMargins left="0.7" right="0.7" top="0.75" bottom="0.75" header="0.3" footer="0.3"/>
  <pageSetup orientation="portrait" horizontalDpi="4294967293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3"/>
  <sheetViews>
    <sheetView topLeftCell="A23" workbookViewId="0">
      <selection activeCell="B7" sqref="B7"/>
    </sheetView>
  </sheetViews>
  <sheetFormatPr baseColWidth="10" defaultColWidth="8.83203125" defaultRowHeight="13"/>
  <cols>
    <col min="1" max="1" width="19" bestFit="1" customWidth="1"/>
    <col min="2" max="2" width="11.1640625" style="62" bestFit="1" customWidth="1"/>
    <col min="3" max="3" width="8.83203125" style="60"/>
    <col min="4" max="4" width="8.83203125" style="62"/>
    <col min="5" max="5" width="8.83203125" style="60"/>
    <col min="6" max="6" width="8.83203125" style="62"/>
    <col min="7" max="7" width="8.83203125" style="60"/>
  </cols>
  <sheetData>
    <row r="1" spans="1:8">
      <c r="A1" s="64" t="s">
        <v>253</v>
      </c>
      <c r="B1" s="901"/>
      <c r="C1" s="901"/>
      <c r="D1" s="901"/>
      <c r="E1" s="901"/>
      <c r="F1" s="901"/>
      <c r="G1" s="901"/>
      <c r="H1" s="901"/>
    </row>
    <row r="2" spans="1:8">
      <c r="A2" s="64" t="s">
        <v>110</v>
      </c>
    </row>
    <row r="4" spans="1:8">
      <c r="A4" s="141"/>
      <c r="B4" s="878" t="s">
        <v>111</v>
      </c>
      <c r="C4" s="879"/>
      <c r="D4" s="878" t="s">
        <v>112</v>
      </c>
      <c r="E4" s="879"/>
      <c r="F4" s="878" t="s">
        <v>113</v>
      </c>
      <c r="G4" s="879"/>
    </row>
    <row r="5" spans="1:8" ht="42">
      <c r="A5" s="142" t="s">
        <v>114</v>
      </c>
      <c r="B5" s="61" t="s">
        <v>115</v>
      </c>
      <c r="C5" s="63" t="s">
        <v>116</v>
      </c>
      <c r="D5" s="61" t="s">
        <v>115</v>
      </c>
      <c r="E5" s="63" t="s">
        <v>116</v>
      </c>
      <c r="F5" s="61" t="s">
        <v>115</v>
      </c>
      <c r="G5" s="63" t="s">
        <v>116</v>
      </c>
    </row>
    <row r="6" spans="1:8">
      <c r="A6" s="1" t="s">
        <v>25</v>
      </c>
      <c r="B6" s="62">
        <v>379900</v>
      </c>
      <c r="C6" s="60">
        <v>22</v>
      </c>
      <c r="D6" s="62">
        <v>375000</v>
      </c>
      <c r="E6" s="60">
        <v>9</v>
      </c>
      <c r="F6" s="62">
        <v>379900</v>
      </c>
      <c r="G6" s="72">
        <v>13</v>
      </c>
    </row>
    <row r="7" spans="1:8">
      <c r="A7" s="1" t="s">
        <v>27</v>
      </c>
      <c r="B7" s="62">
        <v>285000</v>
      </c>
      <c r="C7" s="60">
        <v>178</v>
      </c>
      <c r="D7" s="62">
        <v>275000</v>
      </c>
      <c r="E7" s="60">
        <v>140</v>
      </c>
      <c r="F7" s="62">
        <v>315984</v>
      </c>
      <c r="G7" s="72">
        <v>38</v>
      </c>
    </row>
    <row r="8" spans="1:8">
      <c r="A8" s="1" t="s">
        <v>29</v>
      </c>
      <c r="B8" s="62">
        <v>350000</v>
      </c>
      <c r="C8" s="60">
        <v>60</v>
      </c>
      <c r="D8" s="62">
        <v>320000</v>
      </c>
      <c r="E8" s="60">
        <v>47</v>
      </c>
      <c r="F8" s="62">
        <v>630000</v>
      </c>
      <c r="G8" s="72">
        <v>13</v>
      </c>
    </row>
    <row r="9" spans="1:8">
      <c r="A9" s="1" t="s">
        <v>31</v>
      </c>
      <c r="B9" s="62">
        <v>325000</v>
      </c>
      <c r="C9" s="60">
        <v>191</v>
      </c>
      <c r="D9" s="62">
        <v>320000</v>
      </c>
      <c r="E9" s="60">
        <v>168</v>
      </c>
      <c r="F9" s="62">
        <v>339900</v>
      </c>
      <c r="G9" s="72">
        <v>23</v>
      </c>
    </row>
    <row r="10" spans="1:8">
      <c r="A10" s="1" t="s">
        <v>32</v>
      </c>
      <c r="B10" s="62">
        <v>530000</v>
      </c>
      <c r="C10" s="60">
        <v>21</v>
      </c>
      <c r="D10" s="62">
        <v>397000</v>
      </c>
      <c r="E10" s="60">
        <v>17</v>
      </c>
      <c r="F10" s="62">
        <v>662290</v>
      </c>
      <c r="G10" s="72">
        <v>4</v>
      </c>
    </row>
    <row r="11" spans="1:8">
      <c r="A11" s="1" t="s">
        <v>35</v>
      </c>
      <c r="B11" s="62">
        <v>450000</v>
      </c>
      <c r="C11" s="60">
        <v>18</v>
      </c>
      <c r="D11" s="62">
        <v>435000</v>
      </c>
      <c r="E11" s="60">
        <v>15</v>
      </c>
      <c r="F11" s="62">
        <v>770600</v>
      </c>
      <c r="G11" s="72">
        <v>3</v>
      </c>
    </row>
    <row r="12" spans="1:8">
      <c r="A12" s="1" t="s">
        <v>41</v>
      </c>
      <c r="B12" s="62">
        <v>950000</v>
      </c>
      <c r="C12" s="60">
        <v>12</v>
      </c>
      <c r="D12" s="62">
        <v>950000</v>
      </c>
      <c r="E12" s="60">
        <v>11</v>
      </c>
      <c r="F12" s="62" t="e">
        <v>#N/A</v>
      </c>
      <c r="G12" s="72">
        <v>1</v>
      </c>
    </row>
    <row r="13" spans="1:8">
      <c r="A13" s="1" t="s">
        <v>42</v>
      </c>
      <c r="B13" s="62">
        <v>460000</v>
      </c>
      <c r="C13" s="60">
        <v>15</v>
      </c>
      <c r="D13" s="62">
        <v>445533</v>
      </c>
      <c r="E13" s="60">
        <v>13</v>
      </c>
      <c r="F13" s="62">
        <v>589400</v>
      </c>
      <c r="G13" s="72">
        <v>2</v>
      </c>
    </row>
    <row r="14" spans="1:8">
      <c r="A14" s="1" t="s">
        <v>43</v>
      </c>
      <c r="B14" s="62">
        <v>675000</v>
      </c>
      <c r="C14" s="60">
        <v>5</v>
      </c>
      <c r="D14" s="62">
        <v>675000</v>
      </c>
      <c r="E14" s="60">
        <v>5</v>
      </c>
      <c r="F14" s="62" t="e">
        <v>#N/A</v>
      </c>
      <c r="G14" s="72" t="e">
        <v>#N/A</v>
      </c>
    </row>
    <row r="15" spans="1:8">
      <c r="A15" s="1" t="s">
        <v>44</v>
      </c>
      <c r="B15" s="62">
        <v>270000</v>
      </c>
      <c r="C15" s="60">
        <v>105</v>
      </c>
      <c r="D15" s="62">
        <v>262500</v>
      </c>
      <c r="E15" s="60">
        <v>86</v>
      </c>
      <c r="F15" s="62">
        <v>294900</v>
      </c>
      <c r="G15" s="72">
        <v>19</v>
      </c>
    </row>
    <row r="16" spans="1:8">
      <c r="A16" s="1" t="s">
        <v>46</v>
      </c>
      <c r="B16" s="62">
        <v>424000</v>
      </c>
      <c r="C16" s="60">
        <v>29</v>
      </c>
      <c r="D16" s="62">
        <v>393000</v>
      </c>
      <c r="E16" s="60">
        <v>27</v>
      </c>
      <c r="F16" s="62">
        <v>760000</v>
      </c>
      <c r="G16" s="72">
        <v>2</v>
      </c>
    </row>
    <row r="17" spans="1:7">
      <c r="A17" s="1" t="s">
        <v>51</v>
      </c>
      <c r="B17" s="62">
        <v>300000</v>
      </c>
      <c r="C17" s="60">
        <v>253</v>
      </c>
      <c r="D17" s="62">
        <v>299000</v>
      </c>
      <c r="E17" s="60">
        <v>221</v>
      </c>
      <c r="F17" s="62">
        <v>325000</v>
      </c>
      <c r="G17" s="72">
        <v>32</v>
      </c>
    </row>
    <row r="18" spans="1:7">
      <c r="A18" s="1" t="s">
        <v>53</v>
      </c>
      <c r="B18" s="62">
        <v>645000</v>
      </c>
      <c r="C18" s="60">
        <v>32</v>
      </c>
      <c r="D18" s="62">
        <v>645000</v>
      </c>
      <c r="E18" s="60">
        <v>32</v>
      </c>
      <c r="F18" s="62" t="e">
        <v>#N/A</v>
      </c>
      <c r="G18" s="72" t="e">
        <v>#N/A</v>
      </c>
    </row>
    <row r="19" spans="1:7">
      <c r="A19" s="1" t="s">
        <v>56</v>
      </c>
      <c r="B19" s="62">
        <v>340650</v>
      </c>
      <c r="C19" s="60">
        <v>56</v>
      </c>
      <c r="D19" s="62">
        <v>309000</v>
      </c>
      <c r="E19" s="60">
        <v>25</v>
      </c>
      <c r="F19" s="62">
        <v>354275</v>
      </c>
      <c r="G19" s="72">
        <v>31</v>
      </c>
    </row>
    <row r="20" spans="1:7">
      <c r="A20" s="1" t="s">
        <v>57</v>
      </c>
      <c r="B20" s="62">
        <v>345000</v>
      </c>
      <c r="C20" s="60">
        <v>6</v>
      </c>
      <c r="D20" s="62">
        <v>345000</v>
      </c>
      <c r="E20" s="60">
        <v>6</v>
      </c>
      <c r="F20" s="62" t="e">
        <v>#N/A</v>
      </c>
      <c r="G20" s="72" t="e">
        <v>#N/A</v>
      </c>
    </row>
    <row r="21" spans="1:7">
      <c r="A21" s="1" t="s">
        <v>58</v>
      </c>
      <c r="B21" s="62">
        <v>378000</v>
      </c>
      <c r="C21" s="60">
        <v>122</v>
      </c>
      <c r="D21" s="62">
        <v>348900</v>
      </c>
      <c r="E21" s="60">
        <v>83</v>
      </c>
      <c r="F21" s="62">
        <v>481900</v>
      </c>
      <c r="G21" s="72">
        <v>39</v>
      </c>
    </row>
    <row r="22" spans="1:7" s="3" customFormat="1">
      <c r="A22" s="54" t="s">
        <v>118</v>
      </c>
      <c r="B22" s="65">
        <f>(B6*C6+B7*C7+B8*C8+B9*C9+B10*C10+B11*C11+B12*C12+B13*C13+B14*C14+B15*C15+B16*C16+B17*C17+B18*C18+B19*C19+B20*C20+B21*C21)/C22</f>
        <v>344458.84444444446</v>
      </c>
      <c r="C22" s="66">
        <f>SUM(C6:C21)</f>
        <v>1125</v>
      </c>
      <c r="D22" s="65">
        <f>(D6*E6+D7*E7+D8*E8+D9*E9+D10*E10+D11*E11+D12*E12+D13*E13+D14*E14+D15*E15+D16*E16+D17*E17+D18*E18+D19*E19+D20*E20+D21*E21)/E22</f>
        <v>333949.86629834253</v>
      </c>
      <c r="E22" s="66">
        <f>SUM(E6:E21)</f>
        <v>905</v>
      </c>
      <c r="F22" s="65" t="e">
        <f>(F6*G6+F7*G7+F8*G8+F9*G9+F10*G10+F11*G11+F12*G12+F13*G13+F14*G14+F15*G15+F16*G16+F17*G17+F18*G18+F19*G19+F20*G20+F21*G21)/G22</f>
        <v>#N/A</v>
      </c>
      <c r="G22" s="67" t="e">
        <f>SUM(G6:G21)</f>
        <v>#N/A</v>
      </c>
    </row>
    <row r="23" spans="1:7">
      <c r="A23" s="1" t="s">
        <v>16</v>
      </c>
      <c r="B23" s="62">
        <v>337000</v>
      </c>
      <c r="C23" s="60">
        <v>69</v>
      </c>
      <c r="D23" s="62">
        <v>335900</v>
      </c>
      <c r="E23" s="60">
        <v>65</v>
      </c>
      <c r="F23" s="62">
        <v>370000</v>
      </c>
      <c r="G23" s="72">
        <v>4</v>
      </c>
    </row>
    <row r="24" spans="1:7">
      <c r="A24" s="1" t="s">
        <v>18</v>
      </c>
      <c r="B24" s="62">
        <v>330000</v>
      </c>
      <c r="C24" s="60">
        <v>50</v>
      </c>
      <c r="D24" s="62">
        <v>281000</v>
      </c>
      <c r="E24" s="60">
        <v>39</v>
      </c>
      <c r="F24" s="62">
        <v>452000</v>
      </c>
      <c r="G24" s="72">
        <v>11</v>
      </c>
    </row>
    <row r="25" spans="1:7">
      <c r="A25" s="1" t="s">
        <v>19</v>
      </c>
      <c r="B25" s="62">
        <v>429900</v>
      </c>
      <c r="C25" s="60">
        <v>44</v>
      </c>
      <c r="D25" s="62">
        <v>347000</v>
      </c>
      <c r="E25" s="60">
        <v>26</v>
      </c>
      <c r="F25" s="62">
        <v>515400</v>
      </c>
      <c r="G25" s="72">
        <v>18</v>
      </c>
    </row>
    <row r="26" spans="1:7">
      <c r="A26" s="1" t="s">
        <v>20</v>
      </c>
      <c r="B26" s="62">
        <v>320000</v>
      </c>
      <c r="C26" s="60">
        <v>42</v>
      </c>
      <c r="D26" s="62">
        <v>309000</v>
      </c>
      <c r="E26" s="60">
        <v>34</v>
      </c>
      <c r="F26" s="62">
        <v>330000</v>
      </c>
      <c r="G26" s="72">
        <v>8</v>
      </c>
    </row>
    <row r="27" spans="1:7">
      <c r="A27" s="1" t="s">
        <v>21</v>
      </c>
      <c r="B27" s="62">
        <v>330000</v>
      </c>
      <c r="C27" s="60">
        <v>65</v>
      </c>
      <c r="D27" s="62">
        <v>333500</v>
      </c>
      <c r="E27" s="60">
        <v>58</v>
      </c>
      <c r="F27" s="62">
        <v>263000</v>
      </c>
      <c r="G27" s="72">
        <v>7</v>
      </c>
    </row>
    <row r="28" spans="1:7">
      <c r="A28" s="1" t="s">
        <v>22</v>
      </c>
      <c r="B28" s="62">
        <v>339900</v>
      </c>
      <c r="C28" s="60">
        <v>32</v>
      </c>
      <c r="D28" s="62">
        <v>339900</v>
      </c>
      <c r="E28" s="60">
        <v>29</v>
      </c>
      <c r="F28" s="62">
        <v>304900</v>
      </c>
      <c r="G28" s="72">
        <v>3</v>
      </c>
    </row>
    <row r="29" spans="1:7">
      <c r="A29" s="1" t="s">
        <v>23</v>
      </c>
      <c r="B29" s="62">
        <v>296900</v>
      </c>
      <c r="C29" s="60">
        <v>49</v>
      </c>
      <c r="D29" s="62">
        <v>296000</v>
      </c>
      <c r="E29" s="60">
        <v>37</v>
      </c>
      <c r="F29" s="62">
        <v>340000</v>
      </c>
      <c r="G29" s="72">
        <v>12</v>
      </c>
    </row>
    <row r="30" spans="1:7">
      <c r="A30" s="1" t="s">
        <v>26</v>
      </c>
      <c r="B30" s="62">
        <v>287900</v>
      </c>
      <c r="C30" s="60">
        <v>76</v>
      </c>
      <c r="D30" s="62">
        <v>266900</v>
      </c>
      <c r="E30" s="60">
        <v>45</v>
      </c>
      <c r="F30" s="62">
        <v>374579</v>
      </c>
      <c r="G30" s="72">
        <v>31</v>
      </c>
    </row>
    <row r="31" spans="1:7">
      <c r="A31" s="1" t="s">
        <v>28</v>
      </c>
      <c r="B31" s="62">
        <v>292000</v>
      </c>
      <c r="C31" s="60">
        <v>56</v>
      </c>
      <c r="D31" s="62">
        <v>289900</v>
      </c>
      <c r="E31" s="60">
        <v>37</v>
      </c>
      <c r="F31" s="62">
        <v>308000</v>
      </c>
      <c r="G31" s="72">
        <v>19</v>
      </c>
    </row>
    <row r="32" spans="1:7">
      <c r="A32" s="1" t="s">
        <v>30</v>
      </c>
      <c r="B32" s="62">
        <v>331024</v>
      </c>
      <c r="C32" s="60">
        <v>92</v>
      </c>
      <c r="D32" s="62">
        <v>331500</v>
      </c>
      <c r="E32" s="60">
        <v>71</v>
      </c>
      <c r="F32" s="62">
        <v>331024</v>
      </c>
      <c r="G32" s="72">
        <v>21</v>
      </c>
    </row>
    <row r="33" spans="1:7">
      <c r="A33" s="1" t="s">
        <v>36</v>
      </c>
      <c r="B33" s="62">
        <v>285000</v>
      </c>
      <c r="C33" s="60">
        <v>53</v>
      </c>
      <c r="D33" s="62">
        <v>280000</v>
      </c>
      <c r="E33" s="60">
        <v>45</v>
      </c>
      <c r="F33" s="62">
        <v>344000</v>
      </c>
      <c r="G33" s="72">
        <v>8</v>
      </c>
    </row>
    <row r="34" spans="1:7">
      <c r="A34" s="1" t="s">
        <v>45</v>
      </c>
      <c r="B34" s="62">
        <v>340000</v>
      </c>
      <c r="C34" s="60">
        <v>38</v>
      </c>
      <c r="D34" s="62">
        <v>310000</v>
      </c>
      <c r="E34" s="60">
        <v>25</v>
      </c>
      <c r="F34" s="62">
        <v>431000</v>
      </c>
      <c r="G34" s="72">
        <v>13</v>
      </c>
    </row>
    <row r="35" spans="1:7">
      <c r="A35" s="1" t="s">
        <v>47</v>
      </c>
      <c r="B35" s="62">
        <v>239900</v>
      </c>
      <c r="C35" s="60">
        <v>41</v>
      </c>
      <c r="D35" s="62">
        <v>243500</v>
      </c>
      <c r="E35" s="60">
        <v>36</v>
      </c>
      <c r="F35" s="62">
        <v>219900</v>
      </c>
      <c r="G35" s="72">
        <v>5</v>
      </c>
    </row>
    <row r="36" spans="1:7">
      <c r="A36" s="1" t="s">
        <v>48</v>
      </c>
      <c r="B36" s="62">
        <v>314900</v>
      </c>
      <c r="C36" s="60">
        <v>58</v>
      </c>
      <c r="D36" s="62">
        <v>300000</v>
      </c>
      <c r="E36" s="60">
        <v>35</v>
      </c>
      <c r="F36" s="62">
        <v>338200</v>
      </c>
      <c r="G36" s="72">
        <v>23</v>
      </c>
    </row>
    <row r="37" spans="1:7">
      <c r="A37" s="1" t="s">
        <v>50</v>
      </c>
      <c r="B37" s="62">
        <v>252350</v>
      </c>
      <c r="C37" s="60">
        <v>62</v>
      </c>
      <c r="D37" s="62">
        <v>252500</v>
      </c>
      <c r="E37" s="60">
        <v>59</v>
      </c>
      <c r="F37" s="62">
        <v>194000</v>
      </c>
      <c r="G37" s="72">
        <v>3</v>
      </c>
    </row>
    <row r="38" spans="1:7">
      <c r="A38" s="1" t="s">
        <v>52</v>
      </c>
      <c r="B38" s="62">
        <v>259900</v>
      </c>
      <c r="C38" s="60">
        <v>141</v>
      </c>
      <c r="D38" s="62">
        <v>249900</v>
      </c>
      <c r="E38" s="60">
        <v>103</v>
      </c>
      <c r="F38" s="62">
        <v>275000</v>
      </c>
      <c r="G38" s="72">
        <v>38</v>
      </c>
    </row>
    <row r="39" spans="1:7">
      <c r="A39" s="1" t="s">
        <v>55</v>
      </c>
      <c r="B39" s="62">
        <v>298400</v>
      </c>
      <c r="C39" s="60">
        <v>69</v>
      </c>
      <c r="D39" s="62">
        <v>272000</v>
      </c>
      <c r="E39" s="60">
        <v>43</v>
      </c>
      <c r="F39" s="62">
        <v>369900</v>
      </c>
      <c r="G39" s="72">
        <v>26</v>
      </c>
    </row>
    <row r="40" spans="1:7">
      <c r="A40" s="54" t="s">
        <v>119</v>
      </c>
      <c r="B40" s="65">
        <f>(B23*C23+B24*C24+B25*C25+B26*C26+B27*C27+B28*C28+B29*C29+B30*C30+B31*C31+B32*C32+B33*C33+B34*C34+B35*C35+B36*C36+B37*C37+B38*C38+B39*C39)/C40</f>
        <v>305377.44262295082</v>
      </c>
      <c r="C40" s="66">
        <f>SUM(C23:C39)</f>
        <v>1037</v>
      </c>
      <c r="D40" s="65">
        <f>(D23*E23+D24*E24+D25*E25+D26*E26+D27*E27+D28*E28+D29*E29+D30*E30+D31*E31+D32*E32+D33*E33+D34*E34+D35*E35+D36*E36+D37*E37+D38*E38+D39*E39)/E40</f>
        <v>293132.27445997461</v>
      </c>
      <c r="E40" s="66">
        <f>SUM(E23:E39)</f>
        <v>787</v>
      </c>
      <c r="F40" s="65">
        <f>(F23*G23+F24*G24+F25*G25+F26*G26+F27*G27+F28*G28+F29*G29+F30*G30+F31*G31+F32*G32+F33*G33+F34*G34+F35*G35+F36*G36+F37*G37+F38*G38+F39*G39)/G40</f>
        <v>350011.41200000001</v>
      </c>
      <c r="G40" s="67">
        <f>SUM(G23:G39)</f>
        <v>250</v>
      </c>
    </row>
    <row r="41" spans="1:7">
      <c r="A41" s="1" t="s">
        <v>24</v>
      </c>
      <c r="B41" s="62">
        <v>233500</v>
      </c>
      <c r="C41" s="60">
        <v>337</v>
      </c>
      <c r="D41" s="62">
        <v>227000</v>
      </c>
      <c r="E41" s="60">
        <v>312</v>
      </c>
      <c r="F41" s="62">
        <v>341800</v>
      </c>
      <c r="G41" s="72">
        <v>25</v>
      </c>
    </row>
    <row r="42" spans="1:7">
      <c r="A42" s="1" t="s">
        <v>33</v>
      </c>
      <c r="B42" s="62">
        <v>274900</v>
      </c>
      <c r="C42" s="60">
        <v>311</v>
      </c>
      <c r="D42" s="62">
        <v>262000</v>
      </c>
      <c r="E42" s="60">
        <v>254</v>
      </c>
      <c r="F42" s="62">
        <v>320000</v>
      </c>
      <c r="G42" s="72">
        <v>57</v>
      </c>
    </row>
    <row r="43" spans="1:7">
      <c r="A43" s="1" t="s">
        <v>37</v>
      </c>
      <c r="B43" s="62">
        <v>298472</v>
      </c>
      <c r="C43" s="60">
        <v>104</v>
      </c>
      <c r="D43" s="62">
        <v>308000</v>
      </c>
      <c r="E43" s="60">
        <v>72</v>
      </c>
      <c r="F43" s="62">
        <v>289900</v>
      </c>
      <c r="G43" s="72">
        <v>32</v>
      </c>
    </row>
    <row r="44" spans="1:7">
      <c r="A44" s="1" t="s">
        <v>38</v>
      </c>
      <c r="B44" s="62">
        <v>260000</v>
      </c>
      <c r="C44" s="60">
        <v>302</v>
      </c>
      <c r="D44" s="62">
        <v>254900</v>
      </c>
      <c r="E44" s="60">
        <v>244</v>
      </c>
      <c r="F44" s="62">
        <v>317525</v>
      </c>
      <c r="G44" s="72">
        <v>58</v>
      </c>
    </row>
    <row r="45" spans="1:7">
      <c r="A45" s="1" t="s">
        <v>39</v>
      </c>
      <c r="B45" s="62">
        <v>239900</v>
      </c>
      <c r="C45" s="60">
        <v>454</v>
      </c>
      <c r="D45" s="62">
        <v>235000</v>
      </c>
      <c r="E45" s="60">
        <v>412</v>
      </c>
      <c r="F45" s="62">
        <v>265000</v>
      </c>
      <c r="G45" s="72">
        <v>42</v>
      </c>
    </row>
    <row r="46" spans="1:7">
      <c r="A46" s="1" t="s">
        <v>40</v>
      </c>
      <c r="B46" s="62">
        <v>262500</v>
      </c>
      <c r="C46" s="60">
        <v>943</v>
      </c>
      <c r="D46" s="62">
        <v>255000</v>
      </c>
      <c r="E46" s="60">
        <v>835</v>
      </c>
      <c r="F46" s="62">
        <v>331136</v>
      </c>
      <c r="G46" s="72">
        <v>108</v>
      </c>
    </row>
    <row r="47" spans="1:7">
      <c r="A47" s="1" t="s">
        <v>49</v>
      </c>
      <c r="B47" s="62">
        <v>410000</v>
      </c>
      <c r="C47" s="60">
        <v>107</v>
      </c>
      <c r="D47" s="62">
        <v>370000</v>
      </c>
      <c r="E47" s="60">
        <v>69</v>
      </c>
      <c r="F47" s="62">
        <v>510220</v>
      </c>
      <c r="G47" s="72">
        <v>38</v>
      </c>
    </row>
    <row r="48" spans="1:7">
      <c r="A48" s="1" t="s">
        <v>54</v>
      </c>
      <c r="B48" s="62">
        <v>300000</v>
      </c>
      <c r="C48" s="60">
        <v>257</v>
      </c>
      <c r="D48" s="62">
        <v>294000</v>
      </c>
      <c r="E48" s="60">
        <v>205</v>
      </c>
      <c r="F48" s="62">
        <v>316108</v>
      </c>
      <c r="G48" s="72">
        <v>52</v>
      </c>
    </row>
    <row r="49" spans="1:7">
      <c r="A49" s="1" t="s">
        <v>59</v>
      </c>
      <c r="B49" s="62">
        <v>455000</v>
      </c>
      <c r="C49" s="60">
        <v>165</v>
      </c>
      <c r="D49" s="62">
        <v>395000</v>
      </c>
      <c r="E49" s="60">
        <v>108</v>
      </c>
      <c r="F49" s="62">
        <v>560000</v>
      </c>
      <c r="G49" s="72">
        <v>57</v>
      </c>
    </row>
    <row r="50" spans="1:7">
      <c r="A50" s="54" t="s">
        <v>120</v>
      </c>
      <c r="B50" s="65">
        <f>(B41*C41+B42*C42+B43*C43+B44*C44+B45*C45+B46*C46+B47*C47+B48*C48+B49*C49)/C50</f>
        <v>277262.27785234898</v>
      </c>
      <c r="C50" s="66">
        <f>SUM(C41:C49)</f>
        <v>2980</v>
      </c>
      <c r="D50" s="65">
        <f>(D41*E41+D42*E42+D43*E43+D44*E44+D45*E45+D46*E46+D47*E47+D48*E48+D49*E49)/E50</f>
        <v>262823.01871764235</v>
      </c>
      <c r="E50" s="66">
        <f>SUM(E41:E49)</f>
        <v>2511</v>
      </c>
      <c r="F50" s="65">
        <f>(F41*G41+F42*G42+F43*G43+F44*G44+F45*G45+F46*G46+F47*G47+F48*G48+F49*G49)/G50</f>
        <v>360590.43496801704</v>
      </c>
      <c r="G50" s="67">
        <f>SUM(G41:G49)</f>
        <v>469</v>
      </c>
    </row>
    <row r="51" spans="1:7">
      <c r="A51" s="143" t="s">
        <v>122</v>
      </c>
      <c r="B51" s="144">
        <v>262000</v>
      </c>
      <c r="C51" s="145">
        <v>4929</v>
      </c>
      <c r="D51" s="144">
        <v>252500</v>
      </c>
      <c r="E51" s="145">
        <v>4207</v>
      </c>
      <c r="F51" s="144">
        <v>322900</v>
      </c>
      <c r="G51" s="146">
        <v>722</v>
      </c>
    </row>
    <row r="52" spans="1:7">
      <c r="A52" s="143" t="s">
        <v>123</v>
      </c>
      <c r="B52" s="71">
        <v>303750</v>
      </c>
      <c r="C52" s="147">
        <v>3223</v>
      </c>
      <c r="D52" s="144">
        <v>290000</v>
      </c>
      <c r="E52" s="147">
        <v>2561</v>
      </c>
      <c r="F52" s="144">
        <v>351933</v>
      </c>
      <c r="G52" s="146">
        <v>662</v>
      </c>
    </row>
    <row r="53" spans="1:7">
      <c r="A53" s="143" t="s">
        <v>124</v>
      </c>
      <c r="B53" s="68">
        <v>249900</v>
      </c>
      <c r="C53" s="69">
        <v>14899</v>
      </c>
      <c r="D53" s="68">
        <v>240000</v>
      </c>
      <c r="E53" s="69">
        <v>12620</v>
      </c>
      <c r="F53" s="68">
        <v>312500</v>
      </c>
      <c r="G53" s="70">
        <v>2279</v>
      </c>
    </row>
  </sheetData>
  <mergeCells count="4">
    <mergeCell ref="B4:C4"/>
    <mergeCell ref="D4:E4"/>
    <mergeCell ref="F4:G4"/>
    <mergeCell ref="B1:H1"/>
  </mergeCells>
  <phoneticPr fontId="42" type="noConversion"/>
  <pageMargins left="0.7" right="0.7" top="0.75" bottom="0.75" header="0.3" footer="0.3"/>
  <pageSetup orientation="portrait" horizontalDpi="4294967293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6"/>
  <sheetViews>
    <sheetView workbookViewId="0">
      <pane xSplit="1" topLeftCell="B1" activePane="topRight" state="frozenSplit"/>
      <selection pane="topRight" activeCell="A2" sqref="A1:L10"/>
    </sheetView>
  </sheetViews>
  <sheetFormatPr baseColWidth="10" defaultColWidth="8.83203125" defaultRowHeight="13"/>
  <cols>
    <col min="1" max="1" width="24.5" customWidth="1"/>
    <col min="2" max="3" width="7.5" customWidth="1"/>
    <col min="4" max="4" width="7.83203125" customWidth="1"/>
    <col min="5" max="9" width="7.6640625" customWidth="1"/>
    <col min="10" max="12" width="6.33203125" customWidth="1"/>
  </cols>
  <sheetData>
    <row r="1" spans="1:12" ht="12.75" customHeight="1">
      <c r="A1" s="10"/>
      <c r="B1" s="852" t="s">
        <v>72</v>
      </c>
      <c r="C1" s="902"/>
      <c r="D1" s="902"/>
      <c r="E1" s="903" t="s">
        <v>76</v>
      </c>
      <c r="F1" s="904"/>
      <c r="G1" s="904"/>
      <c r="H1" s="904"/>
      <c r="I1" s="904"/>
      <c r="J1" s="909" t="s">
        <v>254</v>
      </c>
      <c r="K1" s="910"/>
      <c r="L1" s="911"/>
    </row>
    <row r="2" spans="1:12">
      <c r="A2" s="13"/>
      <c r="B2" s="907" t="s">
        <v>255</v>
      </c>
      <c r="C2" s="908"/>
      <c r="D2" s="908"/>
      <c r="E2" s="905"/>
      <c r="F2" s="906"/>
      <c r="G2" s="906"/>
      <c r="H2" s="906"/>
      <c r="I2" s="906"/>
      <c r="J2" s="912"/>
      <c r="K2" s="913"/>
      <c r="L2" s="914"/>
    </row>
    <row r="3" spans="1:12">
      <c r="A3" s="13" t="s">
        <v>85</v>
      </c>
      <c r="B3" s="14">
        <v>1980</v>
      </c>
      <c r="C3" s="15">
        <v>1990</v>
      </c>
      <c r="D3" s="623">
        <v>2000</v>
      </c>
      <c r="E3" s="616">
        <v>2000</v>
      </c>
      <c r="F3" s="183">
        <v>2005</v>
      </c>
      <c r="G3" s="183">
        <v>2006</v>
      </c>
      <c r="H3" s="183">
        <v>2007</v>
      </c>
      <c r="I3" s="617">
        <v>2008</v>
      </c>
      <c r="J3" s="616" t="s">
        <v>90</v>
      </c>
      <c r="K3" s="189" t="s">
        <v>91</v>
      </c>
      <c r="L3" s="188" t="s">
        <v>256</v>
      </c>
    </row>
    <row r="4" spans="1:12">
      <c r="A4" s="190" t="s">
        <v>64</v>
      </c>
      <c r="B4" s="192">
        <v>28904</v>
      </c>
      <c r="C4" s="193">
        <v>41981</v>
      </c>
      <c r="D4" s="194">
        <v>44889</v>
      </c>
      <c r="E4" s="198">
        <v>45404</v>
      </c>
      <c r="F4" s="199">
        <v>48312</v>
      </c>
      <c r="G4" s="199">
        <v>48572</v>
      </c>
      <c r="H4" s="199">
        <v>48786</v>
      </c>
      <c r="I4" s="200">
        <v>49055</v>
      </c>
      <c r="J4" s="204">
        <v>3.8028991090239606E-2</v>
      </c>
      <c r="K4" s="205">
        <v>6.720042928185288E-3</v>
      </c>
      <c r="L4" s="206">
        <f>(I4/E4)^(1/8)-1</f>
        <v>9.7146223916011465E-3</v>
      </c>
    </row>
    <row r="5" spans="1:12">
      <c r="A5" s="190" t="s">
        <v>65</v>
      </c>
      <c r="B5" s="192">
        <v>17428</v>
      </c>
      <c r="C5" s="193">
        <v>27960</v>
      </c>
      <c r="D5" s="194">
        <v>32909</v>
      </c>
      <c r="E5" s="198">
        <v>33830</v>
      </c>
      <c r="F5" s="199">
        <v>37277</v>
      </c>
      <c r="G5" s="199">
        <v>37663</v>
      </c>
      <c r="H5" s="199">
        <v>37997</v>
      </c>
      <c r="I5" s="200">
        <v>38230</v>
      </c>
      <c r="J5" s="204">
        <v>4.8404705695173966E-2</v>
      </c>
      <c r="K5" s="205">
        <v>1.6430648437632422E-2</v>
      </c>
      <c r="L5" s="206">
        <f t="shared" ref="L5:L10" si="0">(I5/E5)^(1/8)-1</f>
        <v>1.5401469369452192E-2</v>
      </c>
    </row>
    <row r="6" spans="1:12">
      <c r="A6" s="190" t="s">
        <v>66</v>
      </c>
      <c r="B6" s="192">
        <v>59924</v>
      </c>
      <c r="C6" s="193">
        <v>84995</v>
      </c>
      <c r="D6" s="194">
        <v>93865</v>
      </c>
      <c r="E6" s="198">
        <v>95104</v>
      </c>
      <c r="F6" s="199">
        <v>100773</v>
      </c>
      <c r="G6" s="199">
        <v>101497</v>
      </c>
      <c r="H6" s="199">
        <v>102128</v>
      </c>
      <c r="I6" s="200">
        <v>102593</v>
      </c>
      <c r="J6" s="204">
        <v>3.5569517523601268E-2</v>
      </c>
      <c r="K6" s="205">
        <v>9.9759461278396966E-3</v>
      </c>
      <c r="L6" s="206">
        <f t="shared" si="0"/>
        <v>9.5198626715864432E-3</v>
      </c>
    </row>
    <row r="7" spans="1:12" s="186" customFormat="1">
      <c r="A7" s="191" t="s">
        <v>67</v>
      </c>
      <c r="B7" s="195">
        <v>106256</v>
      </c>
      <c r="C7" s="196">
        <v>154936</v>
      </c>
      <c r="D7" s="197">
        <v>171663</v>
      </c>
      <c r="E7" s="201">
        <v>174338</v>
      </c>
      <c r="F7" s="202">
        <v>186362</v>
      </c>
      <c r="G7" s="202">
        <v>187732</v>
      </c>
      <c r="H7" s="202">
        <v>188911</v>
      </c>
      <c r="I7" s="203">
        <v>189878</v>
      </c>
      <c r="J7" s="207">
        <v>3.8436363530396367E-2</v>
      </c>
      <c r="K7" s="208">
        <v>1.0304845370339377E-2</v>
      </c>
      <c r="L7" s="209">
        <f t="shared" si="0"/>
        <v>1.0730389197837642E-2</v>
      </c>
    </row>
    <row r="8" spans="1:12">
      <c r="A8" s="190" t="s">
        <v>60</v>
      </c>
      <c r="B8" s="192">
        <v>101208</v>
      </c>
      <c r="C8" s="193">
        <v>135622</v>
      </c>
      <c r="D8" s="194">
        <v>149961</v>
      </c>
      <c r="E8" s="198">
        <v>151829</v>
      </c>
      <c r="F8" s="199">
        <v>162164</v>
      </c>
      <c r="G8" s="199">
        <v>163522</v>
      </c>
      <c r="H8" s="199">
        <v>164570</v>
      </c>
      <c r="I8" s="200">
        <v>165255</v>
      </c>
      <c r="J8" s="204">
        <v>2.9701938135739514E-2</v>
      </c>
      <c r="K8" s="205">
        <v>1.0101040153634111E-2</v>
      </c>
      <c r="L8" s="206">
        <f t="shared" si="0"/>
        <v>1.06481482653209E-2</v>
      </c>
    </row>
    <row r="9" spans="1:12">
      <c r="A9" s="190" t="s">
        <v>61</v>
      </c>
      <c r="B9" s="192">
        <v>69375</v>
      </c>
      <c r="C9" s="193">
        <v>101773</v>
      </c>
      <c r="D9" s="194">
        <v>113023</v>
      </c>
      <c r="E9" s="198">
        <v>115087</v>
      </c>
      <c r="F9" s="199">
        <v>123915</v>
      </c>
      <c r="G9" s="199">
        <v>124859</v>
      </c>
      <c r="H9" s="199">
        <v>125592</v>
      </c>
      <c r="I9" s="200">
        <v>126261</v>
      </c>
      <c r="J9" s="204">
        <v>3.9065578530273593E-2</v>
      </c>
      <c r="K9" s="205">
        <v>1.0539806016414799E-2</v>
      </c>
      <c r="L9" s="206">
        <f t="shared" si="0"/>
        <v>1.1650194621785515E-2</v>
      </c>
    </row>
    <row r="10" spans="1:12">
      <c r="A10" s="190" t="s">
        <v>62</v>
      </c>
      <c r="B10" s="192">
        <v>349001</v>
      </c>
      <c r="C10" s="193">
        <v>503541</v>
      </c>
      <c r="D10" s="194">
        <v>546524</v>
      </c>
      <c r="E10" s="198">
        <v>554068</v>
      </c>
      <c r="F10" s="199">
        <v>596080</v>
      </c>
      <c r="G10" s="199">
        <v>601808</v>
      </c>
      <c r="H10" s="199">
        <v>606181</v>
      </c>
      <c r="I10" s="200">
        <v>609259</v>
      </c>
      <c r="J10" s="204">
        <v>3.7339264285494833E-2</v>
      </c>
      <c r="K10" s="205">
        <v>8.2249489217078864E-3</v>
      </c>
      <c r="L10" s="206">
        <f t="shared" si="0"/>
        <v>1.1940227332253084E-2</v>
      </c>
    </row>
    <row r="13" spans="1:12">
      <c r="A13" s="185" t="s">
        <v>257</v>
      </c>
    </row>
    <row r="14" spans="1:12">
      <c r="A14" s="185" t="s">
        <v>258</v>
      </c>
      <c r="B14" s="184">
        <f>I7-E7</f>
        <v>15540</v>
      </c>
    </row>
    <row r="15" spans="1:12">
      <c r="A15" s="185" t="s">
        <v>259</v>
      </c>
      <c r="B15" s="187">
        <f>B14/E7</f>
        <v>8.9137193268249038E-2</v>
      </c>
    </row>
    <row r="16" spans="1:12">
      <c r="A16" s="185" t="s">
        <v>260</v>
      </c>
      <c r="B16" s="187">
        <f>(I7/E7)^(1/8)-1</f>
        <v>1.0730389197837642E-2</v>
      </c>
    </row>
  </sheetData>
  <mergeCells count="4">
    <mergeCell ref="B1:D1"/>
    <mergeCell ref="E1:I2"/>
    <mergeCell ref="B2:D2"/>
    <mergeCell ref="J1:L2"/>
  </mergeCells>
  <phoneticPr fontId="4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3:Y114"/>
  <sheetViews>
    <sheetView workbookViewId="0">
      <pane xSplit="1" ySplit="5" topLeftCell="B55" activePane="bottomRight" state="frozenSplit"/>
      <selection pane="topRight" activeCell="B1" sqref="B1"/>
      <selection pane="bottomLeft" activeCell="A6" sqref="A6"/>
      <selection pane="bottomRight" activeCell="T75" sqref="T75"/>
    </sheetView>
  </sheetViews>
  <sheetFormatPr baseColWidth="10" defaultColWidth="8.83203125" defaultRowHeight="13"/>
  <cols>
    <col min="1" max="1" width="27.5" customWidth="1"/>
    <col min="11" max="11" width="0" style="211" hidden="1" customWidth="1"/>
    <col min="12" max="19" width="0" hidden="1" customWidth="1"/>
    <col min="20" max="20" width="11.33203125" customWidth="1"/>
  </cols>
  <sheetData>
    <row r="3" spans="1:24">
      <c r="B3" t="s">
        <v>76</v>
      </c>
      <c r="K3" s="213" t="s">
        <v>261</v>
      </c>
      <c r="T3" s="64" t="s">
        <v>262</v>
      </c>
    </row>
    <row r="4" spans="1:24">
      <c r="T4">
        <v>2000</v>
      </c>
      <c r="U4">
        <v>2005</v>
      </c>
      <c r="V4">
        <v>2006</v>
      </c>
      <c r="W4">
        <v>2007</v>
      </c>
      <c r="X4">
        <v>2008</v>
      </c>
    </row>
    <row r="5" spans="1:24">
      <c r="A5" t="s">
        <v>85</v>
      </c>
      <c r="B5">
        <v>2000</v>
      </c>
      <c r="C5">
        <v>2001</v>
      </c>
      <c r="D5">
        <v>2002</v>
      </c>
      <c r="E5">
        <v>2003</v>
      </c>
      <c r="F5">
        <v>2004</v>
      </c>
      <c r="G5">
        <v>2005</v>
      </c>
      <c r="H5">
        <v>2006</v>
      </c>
      <c r="I5">
        <v>2007</v>
      </c>
      <c r="J5">
        <v>2008</v>
      </c>
      <c r="K5" s="211">
        <v>2000</v>
      </c>
      <c r="L5">
        <v>2001</v>
      </c>
      <c r="M5">
        <v>2002</v>
      </c>
      <c r="N5">
        <v>2003</v>
      </c>
      <c r="O5">
        <v>2004</v>
      </c>
      <c r="P5">
        <v>2005</v>
      </c>
      <c r="Q5">
        <v>2006</v>
      </c>
      <c r="R5">
        <v>2007</v>
      </c>
      <c r="S5">
        <v>2008</v>
      </c>
      <c r="T5" t="s">
        <v>263</v>
      </c>
      <c r="U5" t="s">
        <v>263</v>
      </c>
      <c r="V5" t="s">
        <v>263</v>
      </c>
      <c r="W5" t="s">
        <v>263</v>
      </c>
      <c r="X5" t="s">
        <v>263</v>
      </c>
    </row>
    <row r="6" spans="1:24">
      <c r="A6" t="s">
        <v>25</v>
      </c>
      <c r="B6" s="184">
        <v>660</v>
      </c>
      <c r="C6" s="184">
        <v>673</v>
      </c>
      <c r="D6" s="184">
        <v>709</v>
      </c>
      <c r="E6" s="184">
        <v>743</v>
      </c>
      <c r="F6" s="184">
        <v>795</v>
      </c>
      <c r="G6" s="184">
        <v>831</v>
      </c>
      <c r="H6" s="184">
        <v>853</v>
      </c>
      <c r="I6" s="184">
        <v>871</v>
      </c>
      <c r="J6" s="184">
        <v>878</v>
      </c>
      <c r="K6" s="212">
        <v>1784</v>
      </c>
      <c r="L6" s="184">
        <v>1827</v>
      </c>
      <c r="M6" s="184">
        <v>1860</v>
      </c>
      <c r="N6" s="184">
        <v>1921</v>
      </c>
      <c r="O6" s="184">
        <v>1977</v>
      </c>
      <c r="P6" s="184">
        <v>2108</v>
      </c>
      <c r="Q6" s="184">
        <v>2181</v>
      </c>
      <c r="R6" s="184">
        <v>2222</v>
      </c>
      <c r="S6" s="184">
        <v>2256</v>
      </c>
      <c r="T6" s="184">
        <v>175</v>
      </c>
      <c r="U6" s="184">
        <v>198</v>
      </c>
      <c r="V6" s="184">
        <v>201</v>
      </c>
      <c r="W6" s="184">
        <v>188</v>
      </c>
      <c r="X6" s="184">
        <v>207</v>
      </c>
    </row>
    <row r="7" spans="1:24">
      <c r="A7" t="s">
        <v>27</v>
      </c>
      <c r="B7" s="184">
        <v>6147</v>
      </c>
      <c r="C7" s="184">
        <v>6173</v>
      </c>
      <c r="D7" s="184">
        <v>6275</v>
      </c>
      <c r="E7" s="184">
        <v>6348</v>
      </c>
      <c r="F7" s="184">
        <v>6420</v>
      </c>
      <c r="G7" s="184">
        <v>6503</v>
      </c>
      <c r="H7" s="184">
        <v>6563</v>
      </c>
      <c r="I7" s="184">
        <v>6618</v>
      </c>
      <c r="J7" s="184">
        <v>6744</v>
      </c>
      <c r="K7" s="212">
        <v>14058</v>
      </c>
      <c r="L7" s="184">
        <v>14192</v>
      </c>
      <c r="M7" s="184">
        <v>14305</v>
      </c>
      <c r="N7" s="184">
        <v>14505</v>
      </c>
      <c r="O7" s="184">
        <v>14539</v>
      </c>
      <c r="P7" s="184">
        <v>14536</v>
      </c>
      <c r="Q7" s="184">
        <v>14535</v>
      </c>
      <c r="R7" s="184">
        <v>14533</v>
      </c>
      <c r="S7" s="184">
        <v>14497</v>
      </c>
      <c r="T7" s="184">
        <v>9270</v>
      </c>
      <c r="U7" s="184">
        <v>9148</v>
      </c>
      <c r="V7" s="184">
        <v>9816</v>
      </c>
      <c r="W7" s="184">
        <v>9805</v>
      </c>
      <c r="X7" s="184">
        <v>9553</v>
      </c>
    </row>
    <row r="8" spans="1:24">
      <c r="A8" t="s">
        <v>29</v>
      </c>
      <c r="B8" s="184">
        <v>1272</v>
      </c>
      <c r="C8" s="184">
        <v>1290</v>
      </c>
      <c r="D8" s="184">
        <v>1312</v>
      </c>
      <c r="E8" s="184">
        <v>1327</v>
      </c>
      <c r="F8" s="184">
        <v>1335</v>
      </c>
      <c r="G8" s="184">
        <v>1350</v>
      </c>
      <c r="H8" s="184">
        <v>1364</v>
      </c>
      <c r="I8" s="184">
        <v>1381</v>
      </c>
      <c r="J8" s="184">
        <v>1393</v>
      </c>
      <c r="K8" s="212">
        <v>3208</v>
      </c>
      <c r="L8" s="184">
        <v>3296</v>
      </c>
      <c r="M8" s="184">
        <v>3332</v>
      </c>
      <c r="N8" s="184">
        <v>3377</v>
      </c>
      <c r="O8" s="184">
        <v>3398</v>
      </c>
      <c r="P8" s="184">
        <v>3391</v>
      </c>
      <c r="Q8" s="184">
        <v>3383</v>
      </c>
      <c r="R8" s="184">
        <v>3383</v>
      </c>
      <c r="S8" s="184">
        <v>3401</v>
      </c>
      <c r="T8" s="184">
        <v>1555</v>
      </c>
      <c r="U8" s="184">
        <v>1961</v>
      </c>
      <c r="V8" s="184">
        <v>2149</v>
      </c>
      <c r="W8" s="184">
        <v>2049</v>
      </c>
      <c r="X8" s="184">
        <v>1945</v>
      </c>
    </row>
    <row r="9" spans="1:24">
      <c r="A9" t="s">
        <v>31</v>
      </c>
      <c r="B9" s="184">
        <v>9401</v>
      </c>
      <c r="C9" s="184">
        <v>9444</v>
      </c>
      <c r="D9" s="184">
        <v>9566</v>
      </c>
      <c r="E9" s="184">
        <v>9672</v>
      </c>
      <c r="F9" s="184">
        <v>9780</v>
      </c>
      <c r="G9" s="184">
        <v>9834</v>
      </c>
      <c r="H9" s="184">
        <v>9870</v>
      </c>
      <c r="I9" s="184">
        <v>9873</v>
      </c>
      <c r="J9" s="184">
        <v>9895</v>
      </c>
      <c r="K9" s="212">
        <v>14937</v>
      </c>
      <c r="L9" s="184">
        <v>15037</v>
      </c>
      <c r="M9" s="184">
        <v>15138</v>
      </c>
      <c r="N9" s="184">
        <v>15266</v>
      </c>
      <c r="O9" s="184">
        <v>15376</v>
      </c>
      <c r="P9" s="184">
        <v>15394</v>
      </c>
      <c r="Q9" s="184">
        <v>15278</v>
      </c>
      <c r="R9" s="184">
        <v>15185</v>
      </c>
      <c r="S9" s="184">
        <v>16032</v>
      </c>
      <c r="T9" s="184">
        <v>6277</v>
      </c>
      <c r="U9" s="184">
        <v>6328</v>
      </c>
      <c r="V9" s="184">
        <v>6316</v>
      </c>
      <c r="W9" s="184">
        <v>6094</v>
      </c>
      <c r="X9" s="184">
        <v>6045</v>
      </c>
    </row>
    <row r="10" spans="1:24">
      <c r="A10" t="s">
        <v>32</v>
      </c>
      <c r="B10" s="184">
        <v>742</v>
      </c>
      <c r="C10" s="184">
        <v>753</v>
      </c>
      <c r="D10" s="184">
        <v>771</v>
      </c>
      <c r="E10" s="184">
        <v>782</v>
      </c>
      <c r="F10" s="184">
        <v>800</v>
      </c>
      <c r="G10" s="184">
        <v>816</v>
      </c>
      <c r="H10" s="184">
        <v>839</v>
      </c>
      <c r="I10" s="184">
        <v>847</v>
      </c>
      <c r="J10" s="184">
        <v>852</v>
      </c>
      <c r="K10" s="212">
        <v>1880</v>
      </c>
      <c r="L10" s="184">
        <v>1921</v>
      </c>
      <c r="M10" s="184">
        <v>1946</v>
      </c>
      <c r="N10" s="184">
        <v>1988</v>
      </c>
      <c r="O10" s="184">
        <v>2008</v>
      </c>
      <c r="P10" s="184">
        <v>2037</v>
      </c>
      <c r="Q10" s="184">
        <v>2052</v>
      </c>
      <c r="R10" s="184">
        <v>2080</v>
      </c>
      <c r="S10" s="184">
        <v>2085</v>
      </c>
      <c r="T10" s="184">
        <v>587</v>
      </c>
      <c r="U10" s="184">
        <v>532</v>
      </c>
      <c r="V10" s="184">
        <v>519</v>
      </c>
      <c r="W10" s="184">
        <v>484</v>
      </c>
      <c r="X10" s="184">
        <v>453</v>
      </c>
    </row>
    <row r="11" spans="1:24">
      <c r="A11" t="s">
        <v>35</v>
      </c>
      <c r="B11" s="184">
        <v>684</v>
      </c>
      <c r="C11" s="184">
        <v>706</v>
      </c>
      <c r="D11" s="184">
        <v>716</v>
      </c>
      <c r="E11" s="184">
        <v>736</v>
      </c>
      <c r="F11" s="184">
        <v>746</v>
      </c>
      <c r="G11" s="184">
        <v>761</v>
      </c>
      <c r="H11" s="184">
        <v>769</v>
      </c>
      <c r="I11" s="184">
        <v>777</v>
      </c>
      <c r="J11" s="184">
        <v>780</v>
      </c>
      <c r="K11" s="212">
        <v>1893</v>
      </c>
      <c r="L11" s="184">
        <v>1934</v>
      </c>
      <c r="M11" s="184">
        <v>1991</v>
      </c>
      <c r="N11" s="184">
        <v>2016</v>
      </c>
      <c r="O11" s="184">
        <v>2062</v>
      </c>
      <c r="P11" s="184">
        <v>2074</v>
      </c>
      <c r="Q11" s="184">
        <v>2089</v>
      </c>
      <c r="R11" s="184">
        <v>2091</v>
      </c>
      <c r="S11" s="184">
        <v>2098</v>
      </c>
      <c r="T11" s="184">
        <v>251</v>
      </c>
      <c r="U11" s="184">
        <v>288</v>
      </c>
      <c r="V11" s="184">
        <v>263</v>
      </c>
      <c r="W11" s="184">
        <v>260</v>
      </c>
      <c r="X11" s="184">
        <v>277</v>
      </c>
    </row>
    <row r="12" spans="1:24">
      <c r="A12" t="s">
        <v>41</v>
      </c>
      <c r="B12" s="184">
        <v>491</v>
      </c>
      <c r="C12" s="184">
        <v>493</v>
      </c>
      <c r="D12" s="184">
        <v>498</v>
      </c>
      <c r="E12" s="184">
        <v>510</v>
      </c>
      <c r="F12" s="184">
        <v>511</v>
      </c>
      <c r="G12" s="184">
        <v>512</v>
      </c>
      <c r="H12" s="184">
        <v>516</v>
      </c>
      <c r="I12" s="184">
        <v>518</v>
      </c>
      <c r="J12" s="184">
        <v>519</v>
      </c>
      <c r="K12" s="212">
        <v>1010</v>
      </c>
      <c r="L12" s="184">
        <v>1022</v>
      </c>
      <c r="M12" s="184">
        <v>1016</v>
      </c>
      <c r="N12" s="184">
        <v>1023</v>
      </c>
      <c r="O12" s="184">
        <v>1042</v>
      </c>
      <c r="P12" s="184">
        <v>1035</v>
      </c>
      <c r="Q12" s="184">
        <v>1024</v>
      </c>
      <c r="R12" s="184">
        <v>1022</v>
      </c>
      <c r="S12" s="184">
        <v>1018</v>
      </c>
      <c r="T12" s="184">
        <v>89</v>
      </c>
      <c r="U12" s="184" t="s">
        <v>264</v>
      </c>
      <c r="V12" s="184" t="s">
        <v>264</v>
      </c>
      <c r="W12" s="184">
        <v>349</v>
      </c>
      <c r="X12" s="184" t="s">
        <v>264</v>
      </c>
    </row>
    <row r="13" spans="1:24">
      <c r="A13" t="s">
        <v>42</v>
      </c>
      <c r="B13" s="184">
        <v>540</v>
      </c>
      <c r="C13" s="184">
        <v>548</v>
      </c>
      <c r="D13" s="184">
        <v>558</v>
      </c>
      <c r="E13" s="184">
        <v>566</v>
      </c>
      <c r="F13" s="184">
        <v>568</v>
      </c>
      <c r="G13" s="184">
        <v>576</v>
      </c>
      <c r="H13" s="184">
        <v>587</v>
      </c>
      <c r="I13" s="184">
        <v>594</v>
      </c>
      <c r="J13" s="184">
        <v>597</v>
      </c>
      <c r="K13" s="212">
        <v>1551</v>
      </c>
      <c r="L13" s="184">
        <v>1584</v>
      </c>
      <c r="M13" s="184">
        <v>1600</v>
      </c>
      <c r="N13" s="184">
        <v>1626</v>
      </c>
      <c r="O13" s="184">
        <v>1641</v>
      </c>
      <c r="P13" s="184">
        <v>1634</v>
      </c>
      <c r="Q13" s="184">
        <v>1634</v>
      </c>
      <c r="R13" s="184">
        <v>1650</v>
      </c>
      <c r="S13" s="184">
        <v>1657</v>
      </c>
      <c r="T13" s="184">
        <v>946</v>
      </c>
      <c r="U13" s="184">
        <v>908</v>
      </c>
      <c r="V13" s="184">
        <v>972</v>
      </c>
      <c r="W13" s="184">
        <v>954</v>
      </c>
      <c r="X13" s="184">
        <v>857</v>
      </c>
    </row>
    <row r="14" spans="1:24">
      <c r="A14" t="s">
        <v>43</v>
      </c>
      <c r="B14" s="184">
        <v>309</v>
      </c>
      <c r="C14" s="184">
        <v>312</v>
      </c>
      <c r="D14" s="184">
        <v>312</v>
      </c>
      <c r="E14" s="184">
        <v>313</v>
      </c>
      <c r="F14" s="184">
        <v>320</v>
      </c>
      <c r="G14" s="184">
        <v>321</v>
      </c>
      <c r="H14" s="184">
        <v>321</v>
      </c>
      <c r="I14" s="184">
        <v>323</v>
      </c>
      <c r="J14" s="184">
        <v>324</v>
      </c>
      <c r="K14" s="212">
        <v>775</v>
      </c>
      <c r="L14" s="184">
        <v>789</v>
      </c>
      <c r="M14" s="184">
        <v>796</v>
      </c>
      <c r="N14" s="184">
        <v>794</v>
      </c>
      <c r="O14" s="184">
        <v>792</v>
      </c>
      <c r="P14" s="184">
        <v>802</v>
      </c>
      <c r="Q14" s="184">
        <v>795</v>
      </c>
      <c r="R14" s="184">
        <v>787</v>
      </c>
      <c r="S14" s="184">
        <v>787</v>
      </c>
      <c r="T14" s="184">
        <v>5310</v>
      </c>
      <c r="U14" s="184">
        <v>5120</v>
      </c>
      <c r="V14" s="184">
        <v>5118</v>
      </c>
      <c r="W14" s="184">
        <v>5093</v>
      </c>
      <c r="X14" s="184">
        <v>5224</v>
      </c>
    </row>
    <row r="15" spans="1:24">
      <c r="A15" t="s">
        <v>44</v>
      </c>
      <c r="B15" s="184">
        <v>3538</v>
      </c>
      <c r="C15" s="184">
        <v>3655</v>
      </c>
      <c r="D15" s="184">
        <v>3785</v>
      </c>
      <c r="E15" s="184">
        <v>3964</v>
      </c>
      <c r="F15" s="184">
        <v>4076</v>
      </c>
      <c r="G15" s="184">
        <v>4162</v>
      </c>
      <c r="H15" s="184">
        <v>4181</v>
      </c>
      <c r="I15" s="184">
        <v>4181</v>
      </c>
      <c r="J15" s="184">
        <v>4187</v>
      </c>
      <c r="K15" s="212">
        <v>8027</v>
      </c>
      <c r="L15" s="184">
        <v>8268</v>
      </c>
      <c r="M15" s="184">
        <v>8531</v>
      </c>
      <c r="N15" s="184">
        <v>8823</v>
      </c>
      <c r="O15" s="184">
        <v>9156</v>
      </c>
      <c r="P15" s="184">
        <v>9306</v>
      </c>
      <c r="Q15" s="184">
        <v>9357</v>
      </c>
      <c r="R15" s="184">
        <v>9314</v>
      </c>
      <c r="S15" s="184">
        <v>9243</v>
      </c>
      <c r="T15" s="184">
        <v>1754</v>
      </c>
      <c r="U15" s="184">
        <v>1531</v>
      </c>
      <c r="V15" s="184">
        <v>1457</v>
      </c>
      <c r="W15" s="184">
        <v>1465</v>
      </c>
      <c r="X15" s="184">
        <v>1389</v>
      </c>
    </row>
    <row r="16" spans="1:24">
      <c r="A16" t="s">
        <v>46</v>
      </c>
      <c r="B16" s="184">
        <v>1839</v>
      </c>
      <c r="C16" s="184">
        <v>1859</v>
      </c>
      <c r="D16" s="184">
        <v>1876</v>
      </c>
      <c r="E16" s="184">
        <v>1889</v>
      </c>
      <c r="F16" s="184">
        <v>1904</v>
      </c>
      <c r="G16" s="184">
        <v>1909</v>
      </c>
      <c r="H16" s="184">
        <v>1917</v>
      </c>
      <c r="I16" s="184">
        <v>1930</v>
      </c>
      <c r="J16" s="184">
        <v>1941</v>
      </c>
      <c r="K16" s="212">
        <v>4259</v>
      </c>
      <c r="L16" s="184">
        <v>4415</v>
      </c>
      <c r="M16" s="184">
        <v>4464</v>
      </c>
      <c r="N16" s="184">
        <v>4496</v>
      </c>
      <c r="O16" s="184">
        <v>4508</v>
      </c>
      <c r="P16" s="184">
        <v>4509</v>
      </c>
      <c r="Q16" s="184">
        <v>4463</v>
      </c>
      <c r="R16" s="184">
        <v>4439</v>
      </c>
      <c r="S16" s="184">
        <v>4437</v>
      </c>
      <c r="T16" s="184">
        <v>2099</v>
      </c>
      <c r="U16" s="184">
        <v>2459</v>
      </c>
      <c r="V16" s="184">
        <v>2367</v>
      </c>
      <c r="W16" s="184">
        <v>2427</v>
      </c>
      <c r="X16" s="184">
        <v>2363</v>
      </c>
    </row>
    <row r="17" spans="1:24">
      <c r="A17" t="s">
        <v>51</v>
      </c>
      <c r="B17" s="184">
        <v>10224</v>
      </c>
      <c r="C17" s="184">
        <v>10254</v>
      </c>
      <c r="D17" s="184">
        <v>10295</v>
      </c>
      <c r="E17" s="184">
        <v>10363</v>
      </c>
      <c r="F17" s="184">
        <v>10418</v>
      </c>
      <c r="G17" s="184">
        <v>10495</v>
      </c>
      <c r="H17" s="184">
        <v>10516</v>
      </c>
      <c r="I17" s="184">
        <v>10548</v>
      </c>
      <c r="J17" s="184">
        <v>10596</v>
      </c>
      <c r="K17" s="212">
        <v>20784</v>
      </c>
      <c r="L17" s="184">
        <v>20906</v>
      </c>
      <c r="M17" s="184">
        <v>21008</v>
      </c>
      <c r="N17" s="184">
        <v>21051</v>
      </c>
      <c r="O17" s="184">
        <v>21053</v>
      </c>
      <c r="P17" s="184">
        <v>20995</v>
      </c>
      <c r="Q17" s="184">
        <v>20811</v>
      </c>
      <c r="R17" s="184">
        <v>20610</v>
      </c>
      <c r="S17" s="184">
        <v>20520</v>
      </c>
      <c r="T17" s="184">
        <v>28258</v>
      </c>
      <c r="U17" s="184">
        <v>28787</v>
      </c>
      <c r="V17" s="184">
        <v>28768</v>
      </c>
      <c r="W17" s="184">
        <v>28941</v>
      </c>
      <c r="X17" s="184">
        <v>28254</v>
      </c>
    </row>
    <row r="18" spans="1:24">
      <c r="A18" t="s">
        <v>53</v>
      </c>
      <c r="B18" s="184">
        <v>2662</v>
      </c>
      <c r="C18" s="184">
        <v>2670</v>
      </c>
      <c r="D18" s="184">
        <v>2683</v>
      </c>
      <c r="E18" s="184">
        <v>2689</v>
      </c>
      <c r="F18" s="184">
        <v>2704</v>
      </c>
      <c r="G18" s="184">
        <v>2715</v>
      </c>
      <c r="H18" s="184">
        <v>2715</v>
      </c>
      <c r="I18" s="184">
        <v>2713</v>
      </c>
      <c r="J18" s="184">
        <v>2717</v>
      </c>
      <c r="K18" s="212">
        <v>5182</v>
      </c>
      <c r="L18" s="184">
        <v>5280</v>
      </c>
      <c r="M18" s="184">
        <v>5275</v>
      </c>
      <c r="N18" s="184">
        <v>5290</v>
      </c>
      <c r="O18" s="184">
        <v>5282</v>
      </c>
      <c r="P18" s="184">
        <v>5264</v>
      </c>
      <c r="Q18" s="184">
        <v>5219</v>
      </c>
      <c r="R18" s="184">
        <v>5171</v>
      </c>
      <c r="S18" s="184">
        <v>5133</v>
      </c>
      <c r="T18" s="184">
        <v>1188</v>
      </c>
      <c r="U18" s="184" t="s">
        <v>264</v>
      </c>
      <c r="V18" s="184" t="s">
        <v>264</v>
      </c>
      <c r="W18" s="184">
        <v>1239</v>
      </c>
      <c r="X18" s="184" t="s">
        <v>264</v>
      </c>
    </row>
    <row r="19" spans="1:24">
      <c r="A19" t="s">
        <v>56</v>
      </c>
      <c r="B19" s="184">
        <v>4159</v>
      </c>
      <c r="C19" s="184">
        <v>4247</v>
      </c>
      <c r="D19" s="184">
        <v>4295</v>
      </c>
      <c r="E19" s="184">
        <v>4322</v>
      </c>
      <c r="F19" s="184">
        <v>4358</v>
      </c>
      <c r="G19" s="184">
        <v>4453</v>
      </c>
      <c r="H19" s="184">
        <v>4453</v>
      </c>
      <c r="I19" s="184">
        <v>4469</v>
      </c>
      <c r="J19" s="184">
        <v>4479</v>
      </c>
      <c r="K19" s="212">
        <v>7934</v>
      </c>
      <c r="L19" s="184">
        <v>8162</v>
      </c>
      <c r="M19" s="184">
        <v>8320</v>
      </c>
      <c r="N19" s="184">
        <v>8391</v>
      </c>
      <c r="O19" s="184">
        <v>8406</v>
      </c>
      <c r="P19" s="184">
        <v>8403</v>
      </c>
      <c r="Q19" s="184">
        <v>8473</v>
      </c>
      <c r="R19" s="184">
        <v>8477</v>
      </c>
      <c r="S19" s="184">
        <v>8363</v>
      </c>
      <c r="T19" s="184">
        <v>5184</v>
      </c>
      <c r="U19" s="184">
        <v>5597</v>
      </c>
      <c r="V19" s="184">
        <v>5713</v>
      </c>
      <c r="W19" s="184">
        <v>5774</v>
      </c>
      <c r="X19" s="184">
        <v>6025</v>
      </c>
    </row>
    <row r="20" spans="1:24">
      <c r="A20" t="s">
        <v>57</v>
      </c>
      <c r="B20" s="184">
        <v>313</v>
      </c>
      <c r="C20" s="184">
        <v>317</v>
      </c>
      <c r="D20" s="184">
        <v>321</v>
      </c>
      <c r="E20" s="184">
        <v>323</v>
      </c>
      <c r="F20" s="184">
        <v>329</v>
      </c>
      <c r="G20" s="184">
        <v>332</v>
      </c>
      <c r="H20" s="184">
        <v>334</v>
      </c>
      <c r="I20" s="184">
        <v>337</v>
      </c>
      <c r="J20" s="184">
        <v>338</v>
      </c>
      <c r="K20" s="212">
        <v>844</v>
      </c>
      <c r="L20" s="184">
        <v>860</v>
      </c>
      <c r="M20" s="184">
        <v>873</v>
      </c>
      <c r="N20" s="184">
        <v>881</v>
      </c>
      <c r="O20" s="184">
        <v>883</v>
      </c>
      <c r="P20" s="184">
        <v>892</v>
      </c>
      <c r="Q20" s="184">
        <v>888</v>
      </c>
      <c r="R20" s="184">
        <v>885</v>
      </c>
      <c r="S20" s="184">
        <v>886</v>
      </c>
      <c r="T20" s="184">
        <v>137</v>
      </c>
      <c r="U20" s="184">
        <v>165</v>
      </c>
      <c r="V20" s="184">
        <v>149</v>
      </c>
      <c r="W20" s="184">
        <v>145</v>
      </c>
      <c r="X20" s="184">
        <v>143</v>
      </c>
    </row>
    <row r="21" spans="1:24">
      <c r="A21" t="s">
        <v>58</v>
      </c>
      <c r="B21" s="184">
        <v>2423</v>
      </c>
      <c r="C21" s="184">
        <v>2462</v>
      </c>
      <c r="D21" s="184">
        <v>2518</v>
      </c>
      <c r="E21" s="184">
        <v>2597</v>
      </c>
      <c r="F21" s="184">
        <v>2692</v>
      </c>
      <c r="G21" s="184">
        <v>2742</v>
      </c>
      <c r="H21" s="184">
        <v>2774</v>
      </c>
      <c r="I21" s="184">
        <v>2806</v>
      </c>
      <c r="J21" s="184">
        <v>2815</v>
      </c>
      <c r="K21" s="212">
        <v>6355</v>
      </c>
      <c r="L21" s="184">
        <v>6531</v>
      </c>
      <c r="M21" s="184">
        <v>6614</v>
      </c>
      <c r="N21" s="184">
        <v>6757</v>
      </c>
      <c r="O21" s="184">
        <v>6944</v>
      </c>
      <c r="P21" s="184">
        <v>7313</v>
      </c>
      <c r="Q21" s="184">
        <v>7180</v>
      </c>
      <c r="R21" s="184">
        <v>7193</v>
      </c>
      <c r="S21" s="184">
        <v>7225</v>
      </c>
      <c r="T21" s="184">
        <v>2965</v>
      </c>
      <c r="U21" s="184">
        <v>3634</v>
      </c>
      <c r="V21" s="184">
        <v>3860</v>
      </c>
      <c r="W21" s="184">
        <v>3994</v>
      </c>
      <c r="X21" s="184">
        <v>3966</v>
      </c>
    </row>
    <row r="22" spans="1:24" s="3" customFormat="1">
      <c r="A22" s="3" t="s">
        <v>64</v>
      </c>
      <c r="B22" s="214">
        <v>45404</v>
      </c>
      <c r="C22" s="214">
        <v>45856</v>
      </c>
      <c r="D22" s="214">
        <v>46490</v>
      </c>
      <c r="E22" s="214">
        <v>47144</v>
      </c>
      <c r="F22" s="214">
        <v>47756</v>
      </c>
      <c r="G22" s="214">
        <v>48312</v>
      </c>
      <c r="H22" s="214">
        <v>48572</v>
      </c>
      <c r="I22" s="214">
        <v>48786</v>
      </c>
      <c r="J22" s="214">
        <v>49055</v>
      </c>
      <c r="K22" s="215">
        <v>94481</v>
      </c>
      <c r="L22" s="214">
        <v>96024</v>
      </c>
      <c r="M22" s="214">
        <v>97069</v>
      </c>
      <c r="N22" s="214">
        <v>98205</v>
      </c>
      <c r="O22" s="214">
        <v>99067</v>
      </c>
      <c r="P22" s="214">
        <v>99693</v>
      </c>
      <c r="Q22" s="214">
        <v>99362</v>
      </c>
      <c r="R22" s="214">
        <v>99042</v>
      </c>
      <c r="S22" s="214">
        <v>99638</v>
      </c>
      <c r="T22" s="214">
        <v>66045</v>
      </c>
      <c r="U22" s="214">
        <v>66458</v>
      </c>
      <c r="V22" s="214">
        <v>67467</v>
      </c>
      <c r="W22" s="214">
        <v>69261</v>
      </c>
      <c r="X22" s="214">
        <v>66701</v>
      </c>
    </row>
    <row r="23" spans="1:24">
      <c r="A23" t="s">
        <v>16</v>
      </c>
      <c r="B23" s="184">
        <v>2507</v>
      </c>
      <c r="C23" s="184">
        <v>2595</v>
      </c>
      <c r="D23" s="184">
        <v>2620</v>
      </c>
      <c r="E23" s="184">
        <v>2644</v>
      </c>
      <c r="F23" s="184">
        <v>2650</v>
      </c>
      <c r="G23" s="184">
        <v>2668</v>
      </c>
      <c r="H23" s="184">
        <v>2674</v>
      </c>
      <c r="I23" s="184">
        <v>2682</v>
      </c>
      <c r="J23" s="184">
        <v>2685</v>
      </c>
      <c r="K23" s="212">
        <v>6178</v>
      </c>
      <c r="L23" s="184">
        <v>6387</v>
      </c>
      <c r="M23" s="184">
        <v>6542</v>
      </c>
      <c r="N23" s="184">
        <v>6578</v>
      </c>
      <c r="O23" s="184">
        <v>6603</v>
      </c>
      <c r="P23" s="184">
        <v>6562</v>
      </c>
      <c r="Q23" s="184">
        <v>6516</v>
      </c>
      <c r="R23" s="184">
        <v>6468</v>
      </c>
      <c r="S23" s="184">
        <v>6443</v>
      </c>
      <c r="T23" s="184">
        <v>761</v>
      </c>
      <c r="U23" s="184">
        <v>971</v>
      </c>
      <c r="V23" s="184">
        <v>1014</v>
      </c>
      <c r="W23" s="184">
        <v>1007</v>
      </c>
      <c r="X23" s="184">
        <v>1002</v>
      </c>
    </row>
    <row r="24" spans="1:24">
      <c r="A24" t="s">
        <v>18</v>
      </c>
      <c r="B24" s="184">
        <v>1664</v>
      </c>
      <c r="C24" s="184">
        <v>1696</v>
      </c>
      <c r="D24" s="184">
        <v>1725</v>
      </c>
      <c r="E24" s="184">
        <v>1769</v>
      </c>
      <c r="F24" s="184">
        <v>1813</v>
      </c>
      <c r="G24" s="184">
        <v>1813</v>
      </c>
      <c r="H24" s="184">
        <v>1824</v>
      </c>
      <c r="I24" s="184">
        <v>1834</v>
      </c>
      <c r="J24" s="184">
        <v>1840</v>
      </c>
      <c r="K24" s="212">
        <v>4682</v>
      </c>
      <c r="L24" s="184">
        <v>4825</v>
      </c>
      <c r="M24" s="184">
        <v>4911</v>
      </c>
      <c r="N24" s="184">
        <v>4984</v>
      </c>
      <c r="O24" s="184">
        <v>5092</v>
      </c>
      <c r="P24" s="184">
        <v>5177</v>
      </c>
      <c r="Q24" s="184">
        <v>5110</v>
      </c>
      <c r="R24" s="184">
        <v>5092</v>
      </c>
      <c r="S24" s="184">
        <v>5085</v>
      </c>
      <c r="T24" s="184">
        <v>984</v>
      </c>
      <c r="U24" s="184">
        <v>1320</v>
      </c>
      <c r="V24" s="184">
        <v>1393</v>
      </c>
      <c r="W24" s="184">
        <v>1439</v>
      </c>
      <c r="X24" s="184">
        <v>1732</v>
      </c>
    </row>
    <row r="25" spans="1:24">
      <c r="A25" t="s">
        <v>19</v>
      </c>
      <c r="B25" s="184">
        <v>981</v>
      </c>
      <c r="C25" s="184">
        <v>1069</v>
      </c>
      <c r="D25" s="184">
        <v>1138</v>
      </c>
      <c r="E25" s="184">
        <v>1182</v>
      </c>
      <c r="F25" s="184">
        <v>1221</v>
      </c>
      <c r="G25" s="184">
        <v>1238</v>
      </c>
      <c r="H25" s="184">
        <v>1267</v>
      </c>
      <c r="I25" s="184">
        <v>1280</v>
      </c>
      <c r="J25" s="184">
        <v>1294</v>
      </c>
      <c r="K25" s="212">
        <v>3197</v>
      </c>
      <c r="L25" s="184">
        <v>3369</v>
      </c>
      <c r="M25" s="184">
        <v>3670</v>
      </c>
      <c r="N25" s="184">
        <v>3939</v>
      </c>
      <c r="O25" s="184">
        <v>4057</v>
      </c>
      <c r="P25" s="184">
        <v>4105</v>
      </c>
      <c r="Q25" s="184">
        <v>4129</v>
      </c>
      <c r="R25" s="184">
        <v>4160</v>
      </c>
      <c r="S25" s="184">
        <v>4183</v>
      </c>
      <c r="T25" s="184">
        <v>1362</v>
      </c>
      <c r="U25" s="184">
        <v>1739</v>
      </c>
      <c r="V25" s="184">
        <v>1819</v>
      </c>
      <c r="W25" s="184">
        <v>1829</v>
      </c>
      <c r="X25" s="184">
        <v>1816</v>
      </c>
    </row>
    <row r="26" spans="1:24">
      <c r="A26" t="s">
        <v>20</v>
      </c>
      <c r="B26" s="184">
        <v>1417</v>
      </c>
      <c r="C26" s="184">
        <v>1450</v>
      </c>
      <c r="D26" s="184">
        <v>1457</v>
      </c>
      <c r="E26" s="184">
        <v>1469</v>
      </c>
      <c r="F26" s="184">
        <v>1476</v>
      </c>
      <c r="G26" s="184">
        <v>1489</v>
      </c>
      <c r="H26" s="184">
        <v>1507</v>
      </c>
      <c r="I26" s="184">
        <v>1512</v>
      </c>
      <c r="J26" s="184">
        <v>1519</v>
      </c>
      <c r="K26" s="212">
        <v>3911</v>
      </c>
      <c r="L26" s="184">
        <v>4024</v>
      </c>
      <c r="M26" s="184">
        <v>4110</v>
      </c>
      <c r="N26" s="184">
        <v>4116</v>
      </c>
      <c r="O26" s="184">
        <v>4128</v>
      </c>
      <c r="P26" s="184">
        <v>4110</v>
      </c>
      <c r="Q26" s="184">
        <v>4091</v>
      </c>
      <c r="R26" s="184">
        <v>4100</v>
      </c>
      <c r="S26" s="184">
        <v>4085</v>
      </c>
      <c r="T26" s="184">
        <v>602</v>
      </c>
      <c r="U26" s="184">
        <v>728</v>
      </c>
      <c r="V26" s="184">
        <v>812</v>
      </c>
      <c r="W26" s="184">
        <v>835</v>
      </c>
      <c r="X26" s="184">
        <v>801</v>
      </c>
    </row>
    <row r="27" spans="1:24">
      <c r="A27" t="s">
        <v>21</v>
      </c>
      <c r="B27" s="184">
        <v>1338</v>
      </c>
      <c r="C27" s="184">
        <v>1417</v>
      </c>
      <c r="D27" s="184">
        <v>1464</v>
      </c>
      <c r="E27" s="184">
        <v>1493</v>
      </c>
      <c r="F27" s="184">
        <v>1527</v>
      </c>
      <c r="G27" s="184">
        <v>1537</v>
      </c>
      <c r="H27" s="184">
        <v>1555</v>
      </c>
      <c r="I27" s="184">
        <v>1563</v>
      </c>
      <c r="J27" s="184">
        <v>1568</v>
      </c>
      <c r="K27" s="212">
        <v>3792</v>
      </c>
      <c r="L27" s="184">
        <v>4094</v>
      </c>
      <c r="M27" s="184">
        <v>4357</v>
      </c>
      <c r="N27" s="184">
        <v>4488</v>
      </c>
      <c r="O27" s="184">
        <v>4556</v>
      </c>
      <c r="P27" s="184">
        <v>4617</v>
      </c>
      <c r="Q27" s="184">
        <v>4642</v>
      </c>
      <c r="R27" s="184">
        <v>4617</v>
      </c>
      <c r="S27" s="184">
        <v>4621</v>
      </c>
      <c r="T27" s="184">
        <v>334</v>
      </c>
      <c r="U27" s="184">
        <v>473</v>
      </c>
      <c r="V27" s="184">
        <v>452</v>
      </c>
      <c r="W27" s="184">
        <v>452</v>
      </c>
      <c r="X27" s="184">
        <v>461</v>
      </c>
    </row>
    <row r="28" spans="1:24">
      <c r="A28" t="s">
        <v>22</v>
      </c>
      <c r="B28" s="184">
        <v>1504</v>
      </c>
      <c r="C28" s="184">
        <v>1535</v>
      </c>
      <c r="D28" s="184">
        <v>1588</v>
      </c>
      <c r="E28" s="184">
        <v>1621</v>
      </c>
      <c r="F28" s="184">
        <v>1662</v>
      </c>
      <c r="G28" s="184">
        <v>1666</v>
      </c>
      <c r="H28" s="184">
        <v>1671</v>
      </c>
      <c r="I28" s="184">
        <v>1687</v>
      </c>
      <c r="J28" s="184">
        <v>1687</v>
      </c>
      <c r="K28" s="212">
        <v>4023</v>
      </c>
      <c r="L28" s="184">
        <v>4115</v>
      </c>
      <c r="M28" s="184">
        <v>4192</v>
      </c>
      <c r="N28" s="184">
        <v>4336</v>
      </c>
      <c r="O28" s="184">
        <v>4412</v>
      </c>
      <c r="P28" s="184">
        <v>4492</v>
      </c>
      <c r="Q28" s="184">
        <v>4445</v>
      </c>
      <c r="R28" s="184">
        <v>4417</v>
      </c>
      <c r="S28" s="184">
        <v>4427</v>
      </c>
      <c r="T28" s="184">
        <v>175</v>
      </c>
      <c r="U28" s="184">
        <v>207</v>
      </c>
      <c r="V28" s="184">
        <v>213</v>
      </c>
      <c r="W28" s="184">
        <v>199</v>
      </c>
      <c r="X28" s="184">
        <v>182</v>
      </c>
    </row>
    <row r="29" spans="1:24">
      <c r="A29" t="s">
        <v>23</v>
      </c>
      <c r="B29" s="184">
        <v>1487</v>
      </c>
      <c r="C29" s="184">
        <v>1545</v>
      </c>
      <c r="D29" s="184">
        <v>1575</v>
      </c>
      <c r="E29" s="184">
        <v>1593</v>
      </c>
      <c r="F29" s="184">
        <v>1644</v>
      </c>
      <c r="G29" s="184">
        <v>1687</v>
      </c>
      <c r="H29" s="184">
        <v>1715</v>
      </c>
      <c r="I29" s="184">
        <v>1734</v>
      </c>
      <c r="J29" s="184">
        <v>1745</v>
      </c>
      <c r="K29" s="212">
        <v>3678</v>
      </c>
      <c r="L29" s="184">
        <v>3915</v>
      </c>
      <c r="M29" s="184">
        <v>4077</v>
      </c>
      <c r="N29" s="184">
        <v>4151</v>
      </c>
      <c r="O29" s="184">
        <v>4177</v>
      </c>
      <c r="P29" s="184">
        <v>4272</v>
      </c>
      <c r="Q29" s="184">
        <v>4314</v>
      </c>
      <c r="R29" s="184">
        <v>4349</v>
      </c>
      <c r="S29" s="184">
        <v>4366</v>
      </c>
      <c r="T29" s="184">
        <v>449</v>
      </c>
      <c r="U29" s="184">
        <v>502</v>
      </c>
      <c r="V29" s="184">
        <v>469</v>
      </c>
      <c r="W29" s="184">
        <v>437</v>
      </c>
      <c r="X29" s="184">
        <v>440</v>
      </c>
    </row>
    <row r="30" spans="1:24">
      <c r="A30" t="s">
        <v>26</v>
      </c>
      <c r="B30" s="184">
        <v>2314</v>
      </c>
      <c r="C30" s="184">
        <v>2330</v>
      </c>
      <c r="D30" s="184">
        <v>2370</v>
      </c>
      <c r="E30" s="184">
        <v>2396</v>
      </c>
      <c r="F30" s="184">
        <v>2439</v>
      </c>
      <c r="G30" s="184">
        <v>2499</v>
      </c>
      <c r="H30" s="184">
        <v>2525</v>
      </c>
      <c r="I30" s="184">
        <v>2565</v>
      </c>
      <c r="J30" s="184">
        <v>2626</v>
      </c>
      <c r="K30" s="212">
        <v>5476</v>
      </c>
      <c r="L30" s="184">
        <v>5742</v>
      </c>
      <c r="M30" s="184">
        <v>5786</v>
      </c>
      <c r="N30" s="184">
        <v>5879</v>
      </c>
      <c r="O30" s="184">
        <v>5917</v>
      </c>
      <c r="P30" s="184">
        <v>5980</v>
      </c>
      <c r="Q30" s="184">
        <v>6052</v>
      </c>
      <c r="R30" s="184">
        <v>6053</v>
      </c>
      <c r="S30" s="184">
        <v>6104</v>
      </c>
      <c r="T30" s="184">
        <v>1114</v>
      </c>
      <c r="U30" s="184">
        <v>1853</v>
      </c>
      <c r="V30" s="184">
        <v>2133</v>
      </c>
      <c r="W30" s="184">
        <v>2059</v>
      </c>
      <c r="X30" s="184">
        <v>2144</v>
      </c>
    </row>
    <row r="31" spans="1:24">
      <c r="A31" t="s">
        <v>28</v>
      </c>
      <c r="B31" s="184">
        <v>1262</v>
      </c>
      <c r="C31" s="184">
        <v>1288</v>
      </c>
      <c r="D31" s="184">
        <v>1318</v>
      </c>
      <c r="E31" s="184">
        <v>1372</v>
      </c>
      <c r="F31" s="184">
        <v>1424</v>
      </c>
      <c r="G31" s="184">
        <v>1479</v>
      </c>
      <c r="H31" s="184">
        <v>1489</v>
      </c>
      <c r="I31" s="184">
        <v>1507</v>
      </c>
      <c r="J31" s="184">
        <v>1518</v>
      </c>
      <c r="K31" s="212">
        <v>3510</v>
      </c>
      <c r="L31" s="184">
        <v>3679</v>
      </c>
      <c r="M31" s="184">
        <v>3755</v>
      </c>
      <c r="N31" s="184">
        <v>3834</v>
      </c>
      <c r="O31" s="184">
        <v>3977</v>
      </c>
      <c r="P31" s="184">
        <v>4075</v>
      </c>
      <c r="Q31" s="184">
        <v>4159</v>
      </c>
      <c r="R31" s="184">
        <v>4144</v>
      </c>
      <c r="S31" s="184">
        <v>4159</v>
      </c>
      <c r="T31" s="184">
        <v>421</v>
      </c>
      <c r="U31" s="184">
        <v>544</v>
      </c>
      <c r="V31" s="184">
        <v>554</v>
      </c>
      <c r="W31" s="184">
        <v>645</v>
      </c>
      <c r="X31" s="184">
        <v>687</v>
      </c>
    </row>
    <row r="32" spans="1:24">
      <c r="A32" t="s">
        <v>30</v>
      </c>
      <c r="B32" s="184">
        <v>3306</v>
      </c>
      <c r="C32" s="184">
        <v>3320</v>
      </c>
      <c r="D32" s="184">
        <v>3363</v>
      </c>
      <c r="E32" s="184">
        <v>3434</v>
      </c>
      <c r="F32" s="184">
        <v>3468</v>
      </c>
      <c r="G32" s="184">
        <v>3560</v>
      </c>
      <c r="H32" s="184">
        <v>3626</v>
      </c>
      <c r="I32" s="184">
        <v>3661</v>
      </c>
      <c r="J32" s="184">
        <v>3681</v>
      </c>
      <c r="K32" s="212">
        <v>8297</v>
      </c>
      <c r="L32" s="184">
        <v>8440</v>
      </c>
      <c r="M32" s="184">
        <v>8478</v>
      </c>
      <c r="N32" s="184">
        <v>8529</v>
      </c>
      <c r="O32" s="184">
        <v>8636</v>
      </c>
      <c r="P32" s="184">
        <v>8642</v>
      </c>
      <c r="Q32" s="184">
        <v>8699</v>
      </c>
      <c r="R32" s="184">
        <v>8739</v>
      </c>
      <c r="S32" s="184">
        <v>8741</v>
      </c>
      <c r="T32" s="184">
        <v>2257</v>
      </c>
      <c r="U32" s="184">
        <v>2196</v>
      </c>
      <c r="V32" s="184">
        <v>2189</v>
      </c>
      <c r="W32" s="184">
        <v>2414</v>
      </c>
      <c r="X32" s="184">
        <v>2367</v>
      </c>
    </row>
    <row r="33" spans="1:24">
      <c r="A33" t="s">
        <v>36</v>
      </c>
      <c r="B33" s="184">
        <v>2350</v>
      </c>
      <c r="C33" s="184">
        <v>2357</v>
      </c>
      <c r="D33" s="184">
        <v>2375</v>
      </c>
      <c r="E33" s="184">
        <v>2415</v>
      </c>
      <c r="F33" s="184">
        <v>2439</v>
      </c>
      <c r="G33" s="184">
        <v>2465</v>
      </c>
      <c r="H33" s="184">
        <v>2485</v>
      </c>
      <c r="I33" s="184">
        <v>2488</v>
      </c>
      <c r="J33" s="184">
        <v>2497</v>
      </c>
      <c r="K33" s="212">
        <v>5862</v>
      </c>
      <c r="L33" s="184">
        <v>6102</v>
      </c>
      <c r="M33" s="184">
        <v>6097</v>
      </c>
      <c r="N33" s="184">
        <v>6126</v>
      </c>
      <c r="O33" s="184">
        <v>6186</v>
      </c>
      <c r="P33" s="184">
        <v>6191</v>
      </c>
      <c r="Q33" s="184">
        <v>6176</v>
      </c>
      <c r="R33" s="184">
        <v>6161</v>
      </c>
      <c r="S33" s="184">
        <v>6125</v>
      </c>
      <c r="T33" s="184">
        <v>1588</v>
      </c>
      <c r="U33" s="184">
        <v>1608</v>
      </c>
      <c r="V33" s="184">
        <v>1627</v>
      </c>
      <c r="W33" s="184">
        <v>1580</v>
      </c>
      <c r="X33" s="184">
        <v>1512</v>
      </c>
    </row>
    <row r="34" spans="1:24">
      <c r="A34" t="s">
        <v>45</v>
      </c>
      <c r="B34" s="184">
        <v>1604</v>
      </c>
      <c r="C34" s="184">
        <v>1615</v>
      </c>
      <c r="D34" s="184">
        <v>1623</v>
      </c>
      <c r="E34" s="184">
        <v>1630</v>
      </c>
      <c r="F34" s="184">
        <v>1640</v>
      </c>
      <c r="G34" s="184">
        <v>1680</v>
      </c>
      <c r="H34" s="184">
        <v>1691</v>
      </c>
      <c r="I34" s="184">
        <v>1705</v>
      </c>
      <c r="J34" s="184">
        <v>1721</v>
      </c>
      <c r="K34" s="212">
        <v>4289</v>
      </c>
      <c r="L34" s="184">
        <v>4459</v>
      </c>
      <c r="M34" s="184">
        <v>4482</v>
      </c>
      <c r="N34" s="184">
        <v>4494</v>
      </c>
      <c r="O34" s="184">
        <v>4493</v>
      </c>
      <c r="P34" s="184">
        <v>4484</v>
      </c>
      <c r="Q34" s="184">
        <v>4540</v>
      </c>
      <c r="R34" s="184">
        <v>4526</v>
      </c>
      <c r="S34" s="184">
        <v>4532</v>
      </c>
      <c r="T34" s="184">
        <v>384</v>
      </c>
      <c r="U34" s="184">
        <v>430</v>
      </c>
      <c r="V34" s="184">
        <v>452</v>
      </c>
      <c r="W34" s="184">
        <v>451</v>
      </c>
      <c r="X34" s="184">
        <v>469</v>
      </c>
    </row>
    <row r="35" spans="1:24">
      <c r="A35" t="s">
        <v>47</v>
      </c>
      <c r="B35" s="184">
        <v>1933</v>
      </c>
      <c r="C35" s="184">
        <v>1950</v>
      </c>
      <c r="D35" s="184">
        <v>1981</v>
      </c>
      <c r="E35" s="184">
        <v>2046</v>
      </c>
      <c r="F35" s="184">
        <v>2116</v>
      </c>
      <c r="G35" s="184">
        <v>2185</v>
      </c>
      <c r="H35" s="184">
        <v>2214</v>
      </c>
      <c r="I35" s="184">
        <v>2257</v>
      </c>
      <c r="J35" s="184">
        <v>2266</v>
      </c>
      <c r="K35" s="212">
        <v>3640</v>
      </c>
      <c r="L35" s="184">
        <v>3708</v>
      </c>
      <c r="M35" s="184">
        <v>3737</v>
      </c>
      <c r="N35" s="184">
        <v>3784</v>
      </c>
      <c r="O35" s="184">
        <v>3885</v>
      </c>
      <c r="P35" s="184">
        <v>3982</v>
      </c>
      <c r="Q35" s="184">
        <v>4049</v>
      </c>
      <c r="R35" s="184">
        <v>4062</v>
      </c>
      <c r="S35" s="184">
        <v>4110</v>
      </c>
      <c r="T35" s="184">
        <v>678</v>
      </c>
      <c r="U35" s="184">
        <v>1031</v>
      </c>
      <c r="V35" s="184">
        <v>1039</v>
      </c>
      <c r="W35" s="184">
        <v>1019</v>
      </c>
      <c r="X35" s="184">
        <v>1031</v>
      </c>
    </row>
    <row r="36" spans="1:24">
      <c r="A36" t="s">
        <v>48</v>
      </c>
      <c r="B36" s="184">
        <v>1634</v>
      </c>
      <c r="C36" s="184">
        <v>1675</v>
      </c>
      <c r="D36" s="184">
        <v>1730</v>
      </c>
      <c r="E36" s="184">
        <v>1804</v>
      </c>
      <c r="F36" s="184">
        <v>1907</v>
      </c>
      <c r="G36" s="184">
        <v>1958</v>
      </c>
      <c r="H36" s="184">
        <v>1993</v>
      </c>
      <c r="I36" s="184">
        <v>2021</v>
      </c>
      <c r="J36" s="184">
        <v>2035</v>
      </c>
      <c r="K36" s="212">
        <v>3701</v>
      </c>
      <c r="L36" s="184">
        <v>3814</v>
      </c>
      <c r="M36" s="184">
        <v>3897</v>
      </c>
      <c r="N36" s="184">
        <v>4015</v>
      </c>
      <c r="O36" s="184">
        <v>4169</v>
      </c>
      <c r="P36" s="184">
        <v>4371</v>
      </c>
      <c r="Q36" s="184">
        <v>4430</v>
      </c>
      <c r="R36" s="184">
        <v>4466</v>
      </c>
      <c r="S36" s="184">
        <v>4498</v>
      </c>
      <c r="T36" s="184">
        <v>269</v>
      </c>
      <c r="U36" s="184">
        <v>317</v>
      </c>
      <c r="V36" s="184">
        <v>319</v>
      </c>
      <c r="W36" s="184">
        <v>319</v>
      </c>
      <c r="X36" s="184">
        <v>291</v>
      </c>
    </row>
    <row r="37" spans="1:24">
      <c r="A37" t="s">
        <v>50</v>
      </c>
      <c r="B37" s="184">
        <v>2944</v>
      </c>
      <c r="C37" s="184">
        <v>2960</v>
      </c>
      <c r="D37" s="184">
        <v>2985</v>
      </c>
      <c r="E37" s="184">
        <v>2990</v>
      </c>
      <c r="F37" s="184">
        <v>2990</v>
      </c>
      <c r="G37" s="184">
        <v>2996</v>
      </c>
      <c r="H37" s="184">
        <v>2999</v>
      </c>
      <c r="I37" s="184">
        <v>3000</v>
      </c>
      <c r="J37" s="184">
        <v>2999</v>
      </c>
      <c r="K37" s="212">
        <v>7747</v>
      </c>
      <c r="L37" s="184">
        <v>7812</v>
      </c>
      <c r="M37" s="184">
        <v>7860</v>
      </c>
      <c r="N37" s="184">
        <v>7906</v>
      </c>
      <c r="O37" s="184">
        <v>7884</v>
      </c>
      <c r="P37" s="184">
        <v>7817</v>
      </c>
      <c r="Q37" s="184">
        <v>7731</v>
      </c>
      <c r="R37" s="184">
        <v>7664</v>
      </c>
      <c r="S37" s="184">
        <v>7612</v>
      </c>
      <c r="T37" s="184">
        <v>4890</v>
      </c>
      <c r="U37" s="184">
        <v>5110</v>
      </c>
      <c r="V37" s="184">
        <v>5129</v>
      </c>
      <c r="W37" s="184">
        <v>5099</v>
      </c>
      <c r="X37" s="184">
        <v>4836</v>
      </c>
    </row>
    <row r="38" spans="1:24">
      <c r="A38" t="s">
        <v>52</v>
      </c>
      <c r="B38" s="184">
        <v>3791</v>
      </c>
      <c r="C38" s="184">
        <v>3842</v>
      </c>
      <c r="D38" s="184">
        <v>3916</v>
      </c>
      <c r="E38" s="184">
        <v>3997</v>
      </c>
      <c r="F38" s="184">
        <v>4138</v>
      </c>
      <c r="G38" s="184">
        <v>4263</v>
      </c>
      <c r="H38" s="184">
        <v>4305</v>
      </c>
      <c r="I38" s="184">
        <v>4348</v>
      </c>
      <c r="J38" s="184">
        <v>4385</v>
      </c>
      <c r="K38" s="212">
        <v>9674</v>
      </c>
      <c r="L38" s="184">
        <v>9938</v>
      </c>
      <c r="M38" s="184">
        <v>10056</v>
      </c>
      <c r="N38" s="184">
        <v>10237</v>
      </c>
      <c r="O38" s="184">
        <v>10384</v>
      </c>
      <c r="P38" s="184">
        <v>10639</v>
      </c>
      <c r="Q38" s="184">
        <v>10780</v>
      </c>
      <c r="R38" s="184">
        <v>10786</v>
      </c>
      <c r="S38" s="184">
        <v>10825</v>
      </c>
      <c r="T38" s="184">
        <v>3161</v>
      </c>
      <c r="U38" s="184">
        <v>3029</v>
      </c>
      <c r="V38" s="184">
        <v>3014</v>
      </c>
      <c r="W38" s="184">
        <v>2981</v>
      </c>
      <c r="X38" s="184">
        <v>2853</v>
      </c>
    </row>
    <row r="39" spans="1:24">
      <c r="A39" t="s">
        <v>55</v>
      </c>
      <c r="B39" s="184">
        <v>1794</v>
      </c>
      <c r="C39" s="184">
        <v>1855</v>
      </c>
      <c r="D39" s="184">
        <v>1925</v>
      </c>
      <c r="E39" s="184">
        <v>1978</v>
      </c>
      <c r="F39" s="184">
        <v>2051</v>
      </c>
      <c r="G39" s="184">
        <v>2094</v>
      </c>
      <c r="H39" s="184">
        <v>2123</v>
      </c>
      <c r="I39" s="184">
        <v>2153</v>
      </c>
      <c r="J39" s="184">
        <v>2164</v>
      </c>
      <c r="K39" s="212">
        <v>5143</v>
      </c>
      <c r="L39" s="184">
        <v>5220</v>
      </c>
      <c r="M39" s="184">
        <v>5381</v>
      </c>
      <c r="N39" s="184">
        <v>5563</v>
      </c>
      <c r="O39" s="184">
        <v>5694</v>
      </c>
      <c r="P39" s="184">
        <v>5851</v>
      </c>
      <c r="Q39" s="184">
        <v>5901</v>
      </c>
      <c r="R39" s="184">
        <v>5927</v>
      </c>
      <c r="S39" s="184">
        <v>5961</v>
      </c>
      <c r="T39" s="184">
        <v>202</v>
      </c>
      <c r="U39" s="184">
        <v>242</v>
      </c>
      <c r="V39" s="184">
        <v>253</v>
      </c>
      <c r="W39" s="184">
        <v>270</v>
      </c>
      <c r="X39" s="184">
        <v>258</v>
      </c>
    </row>
    <row r="40" spans="1:24" s="3" customFormat="1">
      <c r="A40" s="3" t="s">
        <v>65</v>
      </c>
      <c r="B40" s="214">
        <v>33830</v>
      </c>
      <c r="C40" s="214">
        <v>34499</v>
      </c>
      <c r="D40" s="214">
        <v>35153</v>
      </c>
      <c r="E40" s="214">
        <v>35833</v>
      </c>
      <c r="F40" s="214">
        <v>36605</v>
      </c>
      <c r="G40" s="214">
        <v>37277</v>
      </c>
      <c r="H40" s="214">
        <v>37663</v>
      </c>
      <c r="I40" s="214">
        <v>37997</v>
      </c>
      <c r="J40" s="214">
        <v>38230</v>
      </c>
      <c r="K40" s="215">
        <v>86800</v>
      </c>
      <c r="L40" s="3">
        <v>89643</v>
      </c>
      <c r="M40" s="3">
        <v>91388</v>
      </c>
      <c r="N40" s="3">
        <v>92959</v>
      </c>
      <c r="O40" s="3">
        <v>94250</v>
      </c>
      <c r="P40" s="3">
        <v>95367</v>
      </c>
      <c r="Q40" s="3">
        <v>95764</v>
      </c>
      <c r="R40" s="3">
        <v>95731</v>
      </c>
      <c r="S40" s="3">
        <v>95877</v>
      </c>
      <c r="T40" s="214">
        <v>19631</v>
      </c>
      <c r="U40" s="214">
        <v>22300</v>
      </c>
      <c r="V40" s="214">
        <v>22881</v>
      </c>
      <c r="W40" s="214">
        <v>23035</v>
      </c>
      <c r="X40" s="214">
        <v>22882</v>
      </c>
    </row>
    <row r="41" spans="1:24">
      <c r="A41" t="s">
        <v>24</v>
      </c>
      <c r="B41" s="184">
        <v>12840</v>
      </c>
      <c r="C41" s="184">
        <v>12885</v>
      </c>
      <c r="D41" s="184">
        <v>12940</v>
      </c>
      <c r="E41" s="184">
        <v>13006</v>
      </c>
      <c r="F41" s="184">
        <v>13097</v>
      </c>
      <c r="G41" s="184">
        <v>13174</v>
      </c>
      <c r="H41" s="184">
        <v>13239</v>
      </c>
      <c r="I41" s="184">
        <v>13272</v>
      </c>
      <c r="J41" s="184">
        <v>13340</v>
      </c>
      <c r="K41" s="212">
        <v>34021</v>
      </c>
      <c r="L41" s="184">
        <v>34436</v>
      </c>
      <c r="M41" s="184">
        <v>34613</v>
      </c>
      <c r="N41" s="184">
        <v>34678</v>
      </c>
      <c r="O41" s="184">
        <v>34710</v>
      </c>
      <c r="P41" s="184">
        <v>34655</v>
      </c>
      <c r="Q41" s="184">
        <v>34386</v>
      </c>
      <c r="R41" s="184">
        <v>34200</v>
      </c>
      <c r="S41" s="184">
        <v>34071</v>
      </c>
      <c r="T41" s="184">
        <v>8807</v>
      </c>
      <c r="U41" s="184">
        <v>8165</v>
      </c>
      <c r="V41" s="184">
        <v>8229</v>
      </c>
      <c r="W41" s="184">
        <v>8123</v>
      </c>
      <c r="X41" s="184">
        <v>8243</v>
      </c>
    </row>
    <row r="42" spans="1:24">
      <c r="A42" t="s">
        <v>33</v>
      </c>
      <c r="B42" s="184">
        <v>8213</v>
      </c>
      <c r="C42" s="184">
        <v>8331</v>
      </c>
      <c r="D42" s="184">
        <v>8545</v>
      </c>
      <c r="E42" s="184">
        <v>8722</v>
      </c>
      <c r="F42" s="184">
        <v>8862</v>
      </c>
      <c r="G42" s="184">
        <v>8988</v>
      </c>
      <c r="H42" s="184">
        <v>9096</v>
      </c>
      <c r="I42" s="184">
        <v>9149</v>
      </c>
      <c r="J42" s="184">
        <v>9179</v>
      </c>
      <c r="K42" s="212">
        <v>22928</v>
      </c>
      <c r="L42" s="184">
        <v>23156</v>
      </c>
      <c r="M42" s="184">
        <v>23524</v>
      </c>
      <c r="N42" s="184">
        <v>24005</v>
      </c>
      <c r="O42" s="184">
        <v>24373</v>
      </c>
      <c r="P42" s="184">
        <v>24559</v>
      </c>
      <c r="Q42" s="184">
        <v>24585</v>
      </c>
      <c r="R42" s="184">
        <v>26297</v>
      </c>
      <c r="S42" s="184">
        <v>24580</v>
      </c>
      <c r="T42" s="184">
        <v>11454</v>
      </c>
      <c r="U42" s="184">
        <v>11069</v>
      </c>
      <c r="V42" s="184">
        <v>10945</v>
      </c>
      <c r="W42" s="184">
        <v>10937</v>
      </c>
      <c r="X42" s="184">
        <v>10783</v>
      </c>
    </row>
    <row r="43" spans="1:24">
      <c r="A43" t="s">
        <v>37</v>
      </c>
      <c r="B43" s="184">
        <v>2460</v>
      </c>
      <c r="C43" s="184">
        <v>2477</v>
      </c>
      <c r="D43" s="184">
        <v>2541</v>
      </c>
      <c r="E43" s="184">
        <v>2607</v>
      </c>
      <c r="F43" s="184">
        <v>2673</v>
      </c>
      <c r="G43" s="184">
        <v>2798</v>
      </c>
      <c r="H43" s="184">
        <v>2845</v>
      </c>
      <c r="I43" s="184">
        <v>2893</v>
      </c>
      <c r="J43" s="184">
        <v>2906</v>
      </c>
      <c r="K43" s="212">
        <v>7360</v>
      </c>
      <c r="L43" s="184">
        <v>7604</v>
      </c>
      <c r="M43" s="184">
        <v>7655</v>
      </c>
      <c r="N43" s="184">
        <v>7829</v>
      </c>
      <c r="O43" s="184">
        <v>7991</v>
      </c>
      <c r="P43" s="184">
        <v>8124</v>
      </c>
      <c r="Q43" s="184">
        <v>8343</v>
      </c>
      <c r="R43" s="184">
        <v>8408</v>
      </c>
      <c r="S43" s="184">
        <v>8468</v>
      </c>
      <c r="T43" s="184">
        <v>729</v>
      </c>
      <c r="U43" s="184">
        <v>814</v>
      </c>
      <c r="V43" s="184">
        <v>837</v>
      </c>
      <c r="W43" s="184">
        <v>734</v>
      </c>
      <c r="X43" s="184">
        <v>755</v>
      </c>
    </row>
    <row r="44" spans="1:24">
      <c r="A44" t="s">
        <v>38</v>
      </c>
      <c r="B44" s="184">
        <v>7864</v>
      </c>
      <c r="C44" s="184">
        <v>7972</v>
      </c>
      <c r="D44" s="184">
        <v>8012</v>
      </c>
      <c r="E44" s="184">
        <v>8145</v>
      </c>
      <c r="F44" s="184">
        <v>8320</v>
      </c>
      <c r="G44" s="184">
        <v>8405</v>
      </c>
      <c r="H44" s="184">
        <v>8496</v>
      </c>
      <c r="I44" s="184">
        <v>8544</v>
      </c>
      <c r="J44" s="184">
        <v>8577</v>
      </c>
      <c r="K44" s="212">
        <v>23236</v>
      </c>
      <c r="L44" s="184">
        <v>23798</v>
      </c>
      <c r="M44" s="184">
        <v>24097</v>
      </c>
      <c r="N44" s="184">
        <v>24161</v>
      </c>
      <c r="O44" s="184">
        <v>24408</v>
      </c>
      <c r="P44" s="184">
        <v>24673</v>
      </c>
      <c r="Q44" s="184">
        <v>24577</v>
      </c>
      <c r="R44" s="184">
        <v>24590</v>
      </c>
      <c r="S44" s="184">
        <v>24567</v>
      </c>
      <c r="T44" s="184">
        <v>11179</v>
      </c>
      <c r="U44" s="184">
        <v>13506</v>
      </c>
      <c r="V44" s="184">
        <v>13773</v>
      </c>
      <c r="W44" s="184">
        <v>13579</v>
      </c>
      <c r="X44" s="184">
        <v>13945</v>
      </c>
    </row>
    <row r="45" spans="1:24">
      <c r="A45" t="s">
        <v>39</v>
      </c>
      <c r="B45" s="184">
        <v>9144</v>
      </c>
      <c r="C45" s="184">
        <v>9383</v>
      </c>
      <c r="D45" s="184">
        <v>9455</v>
      </c>
      <c r="E45" s="184">
        <v>9552</v>
      </c>
      <c r="F45" s="184">
        <v>9649</v>
      </c>
      <c r="G45" s="184">
        <v>9703</v>
      </c>
      <c r="H45" s="184">
        <v>9786</v>
      </c>
      <c r="I45" s="184">
        <v>9803</v>
      </c>
      <c r="J45" s="184">
        <v>9831</v>
      </c>
      <c r="K45" s="212">
        <v>25119</v>
      </c>
      <c r="L45" s="184">
        <v>25829</v>
      </c>
      <c r="M45" s="184">
        <v>26259</v>
      </c>
      <c r="N45" s="184">
        <v>26398</v>
      </c>
      <c r="O45" s="184">
        <v>26540</v>
      </c>
      <c r="P45" s="184">
        <v>26609</v>
      </c>
      <c r="Q45" s="184">
        <v>26362</v>
      </c>
      <c r="R45" s="184">
        <v>26297</v>
      </c>
      <c r="S45" s="184">
        <v>26139</v>
      </c>
      <c r="T45" s="184">
        <v>12964</v>
      </c>
      <c r="U45" s="184">
        <v>16659</v>
      </c>
      <c r="V45" s="184">
        <v>16714</v>
      </c>
      <c r="W45" s="184">
        <v>17186</v>
      </c>
      <c r="X45" s="184">
        <v>16891</v>
      </c>
    </row>
    <row r="46" spans="1:24">
      <c r="A46" t="s">
        <v>40</v>
      </c>
      <c r="B46" s="184">
        <v>35582</v>
      </c>
      <c r="C46" s="184">
        <v>35737</v>
      </c>
      <c r="D46" s="184">
        <v>35851</v>
      </c>
      <c r="E46" s="184">
        <v>36189</v>
      </c>
      <c r="F46" s="184">
        <v>36362</v>
      </c>
      <c r="G46" s="184">
        <v>36587</v>
      </c>
      <c r="H46" s="184">
        <v>36735</v>
      </c>
      <c r="I46" s="184">
        <v>37017</v>
      </c>
      <c r="J46" s="184">
        <v>37212</v>
      </c>
      <c r="K46" s="212">
        <v>86605</v>
      </c>
      <c r="L46" s="184">
        <v>87449</v>
      </c>
      <c r="M46" s="184">
        <v>87866</v>
      </c>
      <c r="N46" s="184">
        <v>87907</v>
      </c>
      <c r="O46" s="184">
        <v>88297</v>
      </c>
      <c r="P46" s="184">
        <v>87986</v>
      </c>
      <c r="Q46" s="184">
        <v>87605</v>
      </c>
      <c r="R46" s="184">
        <v>87150</v>
      </c>
      <c r="S46" s="184">
        <v>87111</v>
      </c>
      <c r="T46" s="184">
        <v>54321</v>
      </c>
      <c r="U46" s="184">
        <v>52220</v>
      </c>
      <c r="V46" s="184">
        <v>51681</v>
      </c>
      <c r="W46" s="184">
        <v>51294</v>
      </c>
      <c r="X46" s="184">
        <v>50614</v>
      </c>
    </row>
    <row r="47" spans="1:24">
      <c r="A47" t="s">
        <v>49</v>
      </c>
      <c r="B47" s="184">
        <v>3852</v>
      </c>
      <c r="C47" s="184">
        <v>3967</v>
      </c>
      <c r="D47" s="184">
        <v>4125</v>
      </c>
      <c r="E47" s="184">
        <v>4244</v>
      </c>
      <c r="F47" s="184">
        <v>4327</v>
      </c>
      <c r="G47" s="184">
        <v>4371</v>
      </c>
      <c r="H47" s="184">
        <v>4411</v>
      </c>
      <c r="I47" s="184">
        <v>4441</v>
      </c>
      <c r="J47" s="184">
        <v>4473</v>
      </c>
      <c r="K47" s="212">
        <v>10914</v>
      </c>
      <c r="L47" s="184">
        <v>11300</v>
      </c>
      <c r="M47" s="184">
        <v>11612</v>
      </c>
      <c r="N47" s="184">
        <v>12051</v>
      </c>
      <c r="O47" s="184">
        <v>12348</v>
      </c>
      <c r="P47" s="184">
        <v>12485</v>
      </c>
      <c r="Q47" s="184">
        <v>12448</v>
      </c>
      <c r="R47" s="184">
        <v>12440</v>
      </c>
      <c r="S47" s="184">
        <v>12454</v>
      </c>
      <c r="T47" s="184">
        <v>1951</v>
      </c>
      <c r="U47" s="184">
        <v>2091</v>
      </c>
      <c r="V47" s="184">
        <v>2113</v>
      </c>
      <c r="W47" s="184">
        <v>2201</v>
      </c>
      <c r="X47" s="184">
        <v>2188</v>
      </c>
    </row>
    <row r="48" spans="1:24">
      <c r="A48" t="s">
        <v>54</v>
      </c>
      <c r="B48" s="184">
        <v>10984</v>
      </c>
      <c r="C48" s="184">
        <v>11120</v>
      </c>
      <c r="D48" s="184">
        <v>11213</v>
      </c>
      <c r="E48" s="184">
        <v>11637</v>
      </c>
      <c r="F48" s="184">
        <v>11889</v>
      </c>
      <c r="G48" s="184">
        <v>12010</v>
      </c>
      <c r="H48" s="184">
        <v>12068</v>
      </c>
      <c r="I48" s="184">
        <v>12094</v>
      </c>
      <c r="J48" s="184">
        <v>12110</v>
      </c>
      <c r="K48" s="212">
        <v>28112</v>
      </c>
      <c r="L48" s="184">
        <v>28571</v>
      </c>
      <c r="M48" s="184">
        <v>28898</v>
      </c>
      <c r="N48" s="184">
        <v>29027</v>
      </c>
      <c r="O48" s="184">
        <v>29768</v>
      </c>
      <c r="P48" s="184">
        <v>29941</v>
      </c>
      <c r="Q48" s="184">
        <v>29885</v>
      </c>
      <c r="R48" s="184">
        <v>29703</v>
      </c>
      <c r="S48" s="184">
        <v>29549</v>
      </c>
      <c r="T48" s="184">
        <v>21592</v>
      </c>
      <c r="U48" s="184">
        <v>20919</v>
      </c>
      <c r="V48" s="184">
        <v>20786</v>
      </c>
      <c r="W48" s="184">
        <v>21251</v>
      </c>
      <c r="X48" s="184">
        <v>20691</v>
      </c>
    </row>
    <row r="49" spans="1:25">
      <c r="A49" t="s">
        <v>59</v>
      </c>
      <c r="B49" s="184">
        <v>4165</v>
      </c>
      <c r="C49" s="184">
        <v>4331</v>
      </c>
      <c r="D49" s="184">
        <v>4434</v>
      </c>
      <c r="E49" s="184">
        <v>4548</v>
      </c>
      <c r="F49" s="184">
        <v>4665</v>
      </c>
      <c r="G49" s="184">
        <v>4737</v>
      </c>
      <c r="H49" s="184">
        <v>4821</v>
      </c>
      <c r="I49" s="184">
        <v>4915</v>
      </c>
      <c r="J49" s="184">
        <v>4965</v>
      </c>
      <c r="K49" s="212">
        <v>10709</v>
      </c>
      <c r="L49" s="184">
        <v>11491</v>
      </c>
      <c r="M49" s="184">
        <v>11895</v>
      </c>
      <c r="N49" s="184">
        <v>12138</v>
      </c>
      <c r="O49" s="184">
        <v>12368</v>
      </c>
      <c r="P49" s="184">
        <v>12565</v>
      </c>
      <c r="Q49" s="184">
        <v>12591</v>
      </c>
      <c r="R49" s="184">
        <v>12682</v>
      </c>
      <c r="S49" s="184">
        <v>12823</v>
      </c>
      <c r="T49" s="184">
        <v>2268</v>
      </c>
      <c r="U49" s="184">
        <v>2974</v>
      </c>
      <c r="V49" s="184">
        <v>3074</v>
      </c>
      <c r="W49" s="184">
        <v>3134</v>
      </c>
      <c r="X49" s="184">
        <v>3095</v>
      </c>
    </row>
    <row r="50" spans="1:25" s="3" customFormat="1">
      <c r="A50" s="3" t="s">
        <v>66</v>
      </c>
      <c r="B50" s="214">
        <v>95104</v>
      </c>
      <c r="C50" s="214">
        <v>96203</v>
      </c>
      <c r="D50" s="214">
        <v>97116</v>
      </c>
      <c r="E50" s="214">
        <v>98650</v>
      </c>
      <c r="F50" s="214">
        <v>99844</v>
      </c>
      <c r="G50" s="214">
        <v>100773</v>
      </c>
      <c r="H50" s="214">
        <v>101497</v>
      </c>
      <c r="I50" s="214">
        <v>102128</v>
      </c>
      <c r="J50" s="214">
        <v>102593</v>
      </c>
      <c r="K50" s="216">
        <v>249004</v>
      </c>
      <c r="L50" s="217">
        <v>253634</v>
      </c>
      <c r="M50" s="217">
        <v>256419</v>
      </c>
      <c r="N50" s="217">
        <v>258194</v>
      </c>
      <c r="O50" s="217">
        <v>260803</v>
      </c>
      <c r="P50" s="217">
        <v>261597</v>
      </c>
      <c r="Q50" s="217">
        <v>260782</v>
      </c>
      <c r="R50" s="217">
        <v>261767</v>
      </c>
      <c r="S50" s="217">
        <v>259762</v>
      </c>
      <c r="T50" s="214">
        <v>125265</v>
      </c>
      <c r="U50" s="214">
        <v>128417</v>
      </c>
      <c r="V50" s="214">
        <v>128152</v>
      </c>
      <c r="W50" s="214">
        <v>128439</v>
      </c>
      <c r="X50" s="214">
        <v>127205</v>
      </c>
    </row>
    <row r="51" spans="1:25" s="219" customFormat="1">
      <c r="A51" s="219" t="s">
        <v>67</v>
      </c>
      <c r="B51" s="220">
        <v>174338</v>
      </c>
      <c r="C51" s="220">
        <v>176558</v>
      </c>
      <c r="D51" s="220">
        <v>178759</v>
      </c>
      <c r="E51" s="220">
        <v>181627</v>
      </c>
      <c r="F51" s="220">
        <v>184205</v>
      </c>
      <c r="G51" s="220">
        <v>186362</v>
      </c>
      <c r="H51" s="220">
        <v>187732</v>
      </c>
      <c r="I51" s="220">
        <v>188911</v>
      </c>
      <c r="J51" s="220">
        <v>189878</v>
      </c>
      <c r="K51" s="221">
        <v>430285</v>
      </c>
      <c r="L51" s="222">
        <v>439301</v>
      </c>
      <c r="M51" s="222">
        <v>444876</v>
      </c>
      <c r="N51" s="222">
        <v>449358</v>
      </c>
      <c r="O51" s="222">
        <v>454120</v>
      </c>
      <c r="P51" s="222">
        <v>456657</v>
      </c>
      <c r="Q51" s="222">
        <v>455908</v>
      </c>
      <c r="R51" s="222">
        <v>456540</v>
      </c>
      <c r="S51" s="222">
        <v>455277</v>
      </c>
      <c r="T51" s="220">
        <v>210941</v>
      </c>
      <c r="U51" s="220">
        <v>217175</v>
      </c>
      <c r="V51" s="220">
        <v>218500</v>
      </c>
      <c r="W51" s="220">
        <v>220735</v>
      </c>
      <c r="X51" s="220">
        <v>216788</v>
      </c>
    </row>
    <row r="52" spans="1:25" s="3" customFormat="1">
      <c r="A52" s="3" t="s">
        <v>60</v>
      </c>
      <c r="B52" s="214">
        <v>151829</v>
      </c>
      <c r="C52" s="214">
        <v>153597</v>
      </c>
      <c r="D52" s="214">
        <v>156026</v>
      </c>
      <c r="E52" s="214">
        <v>158232</v>
      </c>
      <c r="F52" s="214">
        <v>160374</v>
      </c>
      <c r="G52" s="214">
        <v>162164</v>
      </c>
      <c r="H52" s="214">
        <v>163522</v>
      </c>
      <c r="I52" s="214">
        <v>164570</v>
      </c>
      <c r="J52" s="214">
        <v>165255</v>
      </c>
      <c r="K52" s="218">
        <v>380841</v>
      </c>
      <c r="L52" s="214">
        <v>387691</v>
      </c>
      <c r="M52" s="214">
        <v>391660</v>
      </c>
      <c r="N52" s="214">
        <v>396778</v>
      </c>
      <c r="O52" s="214">
        <v>400820</v>
      </c>
      <c r="P52" s="214">
        <v>399159</v>
      </c>
      <c r="Q52" s="214">
        <v>402144</v>
      </c>
      <c r="R52" s="214">
        <v>401397</v>
      </c>
      <c r="S52" s="214">
        <v>400940</v>
      </c>
      <c r="T52" s="214">
        <v>193265</v>
      </c>
      <c r="U52" s="214">
        <v>194332</v>
      </c>
      <c r="V52" s="214">
        <v>194665</v>
      </c>
      <c r="W52" s="214">
        <v>195322</v>
      </c>
      <c r="X52" s="214">
        <v>194059</v>
      </c>
    </row>
    <row r="53" spans="1:25" s="3" customFormat="1">
      <c r="A53" s="3" t="s">
        <v>61</v>
      </c>
      <c r="B53" s="214">
        <v>115087</v>
      </c>
      <c r="C53" s="214">
        <v>116663</v>
      </c>
      <c r="D53" s="214">
        <v>118242</v>
      </c>
      <c r="E53" s="214">
        <v>120313</v>
      </c>
      <c r="F53" s="214">
        <v>122332</v>
      </c>
      <c r="G53" s="214">
        <v>123915</v>
      </c>
      <c r="H53" s="214">
        <v>124859</v>
      </c>
      <c r="I53" s="214">
        <v>125592</v>
      </c>
      <c r="J53" s="214">
        <v>126261</v>
      </c>
      <c r="K53" s="218">
        <v>277359</v>
      </c>
      <c r="L53" s="214">
        <v>283963</v>
      </c>
      <c r="M53" s="214">
        <v>287960</v>
      </c>
      <c r="N53" s="214">
        <v>291168</v>
      </c>
      <c r="O53" s="214">
        <v>294571</v>
      </c>
      <c r="P53" s="214">
        <v>296894</v>
      </c>
      <c r="Q53" s="214">
        <v>296565</v>
      </c>
      <c r="R53" s="214">
        <v>295948</v>
      </c>
      <c r="S53" s="214">
        <v>295525</v>
      </c>
      <c r="T53" s="214">
        <v>129522</v>
      </c>
      <c r="U53" s="214">
        <v>136154</v>
      </c>
      <c r="V53" s="214">
        <v>138063</v>
      </c>
      <c r="W53" s="214">
        <v>138382</v>
      </c>
      <c r="X53" s="214">
        <v>137191</v>
      </c>
    </row>
    <row r="54" spans="1:25" s="3" customFormat="1">
      <c r="A54" s="3" t="s">
        <v>62</v>
      </c>
      <c r="B54" s="214">
        <v>554068</v>
      </c>
      <c r="C54" s="214">
        <v>561147</v>
      </c>
      <c r="D54" s="214">
        <v>570045</v>
      </c>
      <c r="E54" s="214">
        <v>579308</v>
      </c>
      <c r="F54" s="214">
        <v>588378</v>
      </c>
      <c r="G54" s="214">
        <v>596080</v>
      </c>
      <c r="H54" s="214">
        <v>601808</v>
      </c>
      <c r="I54" s="214">
        <v>606181</v>
      </c>
      <c r="J54" s="214">
        <v>609259</v>
      </c>
      <c r="K54" s="218">
        <v>1235550</v>
      </c>
      <c r="L54" s="214">
        <v>1259000</v>
      </c>
      <c r="M54" s="214">
        <v>1275000</v>
      </c>
      <c r="N54" s="214">
        <v>1291573</v>
      </c>
      <c r="O54" s="214">
        <v>1306000</v>
      </c>
      <c r="P54" s="214">
        <v>1315000</v>
      </c>
      <c r="Q54" s="214">
        <v>1315000</v>
      </c>
      <c r="R54" s="214">
        <v>1315000</v>
      </c>
      <c r="S54" s="214">
        <v>1315000</v>
      </c>
      <c r="T54" s="214">
        <v>605931</v>
      </c>
      <c r="U54" s="214">
        <v>620909</v>
      </c>
      <c r="V54" s="214">
        <v>627301</v>
      </c>
      <c r="W54" s="214">
        <v>630171</v>
      </c>
      <c r="X54" s="214">
        <v>628819</v>
      </c>
    </row>
    <row r="55" spans="1:25">
      <c r="T55" s="184"/>
      <c r="U55" s="184"/>
      <c r="V55" s="184"/>
      <c r="W55" s="184"/>
      <c r="X55" s="184"/>
    </row>
    <row r="58" spans="1:25">
      <c r="B58" s="184"/>
      <c r="C58" s="184"/>
      <c r="D58" s="184"/>
      <c r="E58" s="184"/>
      <c r="F58" s="184"/>
      <c r="G58" s="184"/>
      <c r="H58" s="184"/>
      <c r="I58" s="184"/>
      <c r="T58" s="224"/>
      <c r="U58" s="915" t="s">
        <v>265</v>
      </c>
      <c r="V58" s="916"/>
      <c r="W58" s="917"/>
      <c r="Y58" s="64"/>
    </row>
    <row r="59" spans="1:25">
      <c r="B59" s="184"/>
      <c r="C59" s="184"/>
      <c r="D59" s="184"/>
      <c r="E59" s="184"/>
      <c r="F59" s="184"/>
      <c r="G59" s="184"/>
      <c r="H59" s="184"/>
      <c r="I59" s="184"/>
      <c r="T59" s="225"/>
      <c r="U59" s="223" t="s">
        <v>266</v>
      </c>
      <c r="V59" s="223" t="s">
        <v>267</v>
      </c>
      <c r="W59" s="223" t="s">
        <v>268</v>
      </c>
    </row>
    <row r="60" spans="1:25">
      <c r="B60" s="184"/>
      <c r="C60" s="184"/>
      <c r="D60" s="184"/>
      <c r="E60" s="184"/>
      <c r="F60" s="184"/>
      <c r="G60" s="184"/>
      <c r="H60" s="184"/>
      <c r="I60" s="184"/>
      <c r="T60" s="226" t="s">
        <v>269</v>
      </c>
      <c r="U60" s="229">
        <f>(J51/B51)^(1/8)-1</f>
        <v>1.0730389197837642E-2</v>
      </c>
      <c r="V60" s="229">
        <f>(G51/B51)^(1/5)-1</f>
        <v>1.3428376575900236E-2</v>
      </c>
      <c r="W60" s="229">
        <f>(J51/G51)^(1/3)-1</f>
        <v>6.2496956429012318E-3</v>
      </c>
    </row>
    <row r="61" spans="1:25">
      <c r="B61" s="184"/>
      <c r="C61" s="184"/>
      <c r="D61" s="184"/>
      <c r="E61" s="184"/>
      <c r="F61" s="184"/>
      <c r="G61" s="184"/>
      <c r="H61" s="184"/>
      <c r="I61" s="184"/>
      <c r="T61" s="227" t="s">
        <v>270</v>
      </c>
      <c r="U61" s="228">
        <f>(X51/T51)^(1/8)-1</f>
        <v>3.4235274238507696E-3</v>
      </c>
      <c r="V61" s="228">
        <f>(U51/T51)^(1/5)-1</f>
        <v>5.8419996340872693E-3</v>
      </c>
      <c r="W61" s="228">
        <f>(X51/U51)^(1/3)-1</f>
        <v>-5.9434419610637779E-4</v>
      </c>
    </row>
    <row r="62" spans="1:25">
      <c r="B62" s="184"/>
      <c r="C62" s="184"/>
      <c r="D62" s="184"/>
      <c r="E62" s="184"/>
      <c r="F62" s="184"/>
      <c r="G62" s="184"/>
      <c r="H62" s="184"/>
      <c r="I62" s="184"/>
    </row>
    <row r="76" spans="3:9">
      <c r="C76" s="210"/>
      <c r="D76" s="210"/>
      <c r="E76" s="210"/>
      <c r="F76" s="210"/>
      <c r="G76" s="210"/>
      <c r="H76" s="210"/>
      <c r="I76" s="210"/>
    </row>
    <row r="77" spans="3:9">
      <c r="C77" s="210"/>
      <c r="D77" s="210"/>
      <c r="E77" s="210"/>
      <c r="F77" s="210"/>
      <c r="G77" s="210"/>
      <c r="H77" s="210"/>
      <c r="I77" s="210"/>
    </row>
    <row r="78" spans="3:9">
      <c r="C78" s="210"/>
      <c r="D78" s="210"/>
      <c r="E78" s="210"/>
      <c r="F78" s="210"/>
      <c r="G78" s="210"/>
      <c r="H78" s="210"/>
      <c r="I78" s="210"/>
    </row>
    <row r="79" spans="3:9">
      <c r="C79" s="210"/>
      <c r="D79" s="210"/>
      <c r="E79" s="210"/>
      <c r="F79" s="210"/>
      <c r="G79" s="210"/>
      <c r="H79" s="210"/>
      <c r="I79" s="210"/>
    </row>
    <row r="80" spans="3:9">
      <c r="C80" s="210"/>
      <c r="D80" s="210"/>
      <c r="E80" s="210"/>
      <c r="F80" s="210"/>
      <c r="G80" s="210"/>
      <c r="H80" s="210"/>
      <c r="I80" s="210"/>
    </row>
    <row r="81" spans="3:9">
      <c r="C81" s="210"/>
      <c r="D81" s="210"/>
      <c r="E81" s="210"/>
      <c r="F81" s="210"/>
      <c r="G81" s="210"/>
      <c r="H81" s="210"/>
      <c r="I81" s="210"/>
    </row>
    <row r="82" spans="3:9">
      <c r="C82" s="210"/>
      <c r="D82" s="210"/>
      <c r="E82" s="210"/>
      <c r="F82" s="210"/>
      <c r="G82" s="210"/>
      <c r="H82" s="210"/>
      <c r="I82" s="210"/>
    </row>
    <row r="83" spans="3:9">
      <c r="C83" s="210"/>
      <c r="D83" s="210"/>
      <c r="E83" s="210"/>
      <c r="F83" s="210"/>
      <c r="G83" s="210"/>
      <c r="H83" s="210"/>
      <c r="I83" s="210"/>
    </row>
    <row r="84" spans="3:9">
      <c r="C84" s="210"/>
      <c r="D84" s="210"/>
      <c r="E84" s="210"/>
      <c r="F84" s="210"/>
      <c r="G84" s="210"/>
      <c r="H84" s="210"/>
      <c r="I84" s="210"/>
    </row>
    <row r="85" spans="3:9">
      <c r="C85" s="210"/>
      <c r="D85" s="210"/>
      <c r="E85" s="210"/>
      <c r="F85" s="210"/>
      <c r="G85" s="210"/>
      <c r="H85" s="210"/>
      <c r="I85" s="210"/>
    </row>
    <row r="86" spans="3:9">
      <c r="C86" s="210"/>
      <c r="D86" s="210"/>
      <c r="E86" s="210"/>
      <c r="F86" s="210"/>
      <c r="G86" s="210"/>
      <c r="H86" s="210"/>
      <c r="I86" s="210"/>
    </row>
    <row r="87" spans="3:9">
      <c r="C87" s="210"/>
      <c r="D87" s="210"/>
      <c r="E87" s="210"/>
      <c r="F87" s="210"/>
      <c r="G87" s="210"/>
      <c r="H87" s="210"/>
      <c r="I87" s="210"/>
    </row>
    <row r="88" spans="3:9">
      <c r="C88" s="210"/>
      <c r="D88" s="210"/>
      <c r="E88" s="210"/>
      <c r="F88" s="210"/>
      <c r="G88" s="210"/>
      <c r="H88" s="210"/>
      <c r="I88" s="210"/>
    </row>
    <row r="89" spans="3:9">
      <c r="C89" s="210"/>
      <c r="D89" s="210"/>
      <c r="E89" s="210"/>
      <c r="F89" s="210"/>
      <c r="G89" s="210"/>
      <c r="H89" s="210"/>
      <c r="I89" s="210"/>
    </row>
    <row r="90" spans="3:9">
      <c r="C90" s="210"/>
      <c r="D90" s="210"/>
      <c r="E90" s="210"/>
      <c r="F90" s="210"/>
      <c r="G90" s="210"/>
      <c r="H90" s="210"/>
      <c r="I90" s="210"/>
    </row>
    <row r="91" spans="3:9">
      <c r="C91" s="210"/>
      <c r="D91" s="210"/>
      <c r="E91" s="210"/>
      <c r="F91" s="210"/>
      <c r="G91" s="210"/>
      <c r="H91" s="210"/>
      <c r="I91" s="210"/>
    </row>
    <row r="92" spans="3:9">
      <c r="C92" s="210"/>
      <c r="D92" s="210"/>
      <c r="E92" s="210"/>
      <c r="F92" s="210"/>
      <c r="G92" s="210"/>
      <c r="H92" s="210"/>
      <c r="I92" s="210"/>
    </row>
    <row r="93" spans="3:9">
      <c r="C93" s="210"/>
      <c r="D93" s="210"/>
      <c r="E93" s="210"/>
      <c r="F93" s="210"/>
      <c r="G93" s="210"/>
      <c r="H93" s="210"/>
      <c r="I93" s="210"/>
    </row>
    <row r="94" spans="3:9">
      <c r="C94" s="210"/>
      <c r="D94" s="210"/>
      <c r="E94" s="210"/>
      <c r="F94" s="210"/>
      <c r="G94" s="210"/>
      <c r="H94" s="210"/>
      <c r="I94" s="210"/>
    </row>
    <row r="95" spans="3:9">
      <c r="C95" s="210"/>
      <c r="D95" s="210"/>
      <c r="E95" s="210"/>
      <c r="F95" s="210"/>
      <c r="G95" s="210"/>
      <c r="H95" s="210"/>
      <c r="I95" s="210"/>
    </row>
    <row r="96" spans="3:9">
      <c r="C96" s="210"/>
      <c r="D96" s="210"/>
      <c r="E96" s="210"/>
      <c r="F96" s="210"/>
      <c r="G96" s="210"/>
      <c r="H96" s="210"/>
      <c r="I96" s="210"/>
    </row>
    <row r="97" spans="2:9">
      <c r="C97" s="210"/>
      <c r="D97" s="210"/>
      <c r="E97" s="210"/>
      <c r="F97" s="210"/>
      <c r="G97" s="210"/>
      <c r="H97" s="210"/>
      <c r="I97" s="210"/>
    </row>
    <row r="98" spans="2:9">
      <c r="C98" s="210"/>
      <c r="D98" s="210"/>
      <c r="E98" s="210"/>
      <c r="F98" s="210"/>
      <c r="G98" s="210"/>
      <c r="H98" s="210"/>
      <c r="I98" s="210"/>
    </row>
    <row r="99" spans="2:9">
      <c r="C99" s="210"/>
      <c r="D99" s="210"/>
      <c r="E99" s="210"/>
      <c r="F99" s="210"/>
      <c r="G99" s="210"/>
      <c r="H99" s="210"/>
      <c r="I99" s="210"/>
    </row>
    <row r="100" spans="2:9">
      <c r="C100" s="210"/>
      <c r="D100" s="210"/>
      <c r="E100" s="210"/>
      <c r="F100" s="210"/>
      <c r="G100" s="210"/>
      <c r="H100" s="210"/>
      <c r="I100" s="210"/>
    </row>
    <row r="101" spans="2:9">
      <c r="C101" s="210"/>
      <c r="D101" s="210"/>
      <c r="E101" s="210"/>
      <c r="F101" s="210"/>
      <c r="G101" s="210"/>
      <c r="H101" s="210"/>
      <c r="I101" s="210"/>
    </row>
    <row r="102" spans="2:9">
      <c r="C102" s="210"/>
      <c r="D102" s="210"/>
      <c r="E102" s="210"/>
      <c r="F102" s="210"/>
      <c r="G102" s="210"/>
      <c r="H102" s="210"/>
      <c r="I102" s="210"/>
    </row>
    <row r="103" spans="2:9">
      <c r="C103" s="210"/>
      <c r="D103" s="210"/>
      <c r="E103" s="210"/>
      <c r="F103" s="210"/>
      <c r="G103" s="210"/>
      <c r="H103" s="210"/>
      <c r="I103" s="210"/>
    </row>
    <row r="104" spans="2:9">
      <c r="B104" s="210"/>
      <c r="C104" s="210"/>
      <c r="D104" s="210"/>
      <c r="E104" s="210"/>
      <c r="F104" s="210"/>
      <c r="G104" s="210"/>
      <c r="H104" s="210"/>
      <c r="I104" s="210"/>
    </row>
    <row r="105" spans="2:9">
      <c r="B105" s="210"/>
      <c r="C105" s="210"/>
      <c r="D105" s="210"/>
      <c r="E105" s="210"/>
      <c r="F105" s="210"/>
      <c r="G105" s="210"/>
      <c r="H105" s="210"/>
      <c r="I105" s="210"/>
    </row>
    <row r="106" spans="2:9">
      <c r="B106" s="210"/>
      <c r="C106" s="210"/>
      <c r="D106" s="210"/>
      <c r="E106" s="210"/>
      <c r="F106" s="210"/>
      <c r="G106" s="210"/>
      <c r="H106" s="210"/>
      <c r="I106" s="210"/>
    </row>
    <row r="107" spans="2:9">
      <c r="B107" s="210"/>
      <c r="C107" s="210"/>
      <c r="D107" s="210"/>
      <c r="E107" s="210"/>
      <c r="F107" s="210"/>
      <c r="G107" s="210"/>
      <c r="H107" s="210"/>
      <c r="I107" s="210"/>
    </row>
    <row r="108" spans="2:9">
      <c r="B108" s="210"/>
      <c r="C108" s="210"/>
      <c r="D108" s="210"/>
      <c r="E108" s="210"/>
      <c r="F108" s="210"/>
      <c r="G108" s="210"/>
      <c r="H108" s="210"/>
      <c r="I108" s="210"/>
    </row>
    <row r="109" spans="2:9">
      <c r="B109" s="210"/>
      <c r="C109" s="210"/>
      <c r="D109" s="210"/>
      <c r="E109" s="210"/>
      <c r="F109" s="210"/>
      <c r="G109" s="210"/>
      <c r="H109" s="210"/>
      <c r="I109" s="210"/>
    </row>
    <row r="110" spans="2:9">
      <c r="B110" s="210"/>
      <c r="C110" s="210"/>
      <c r="D110" s="210"/>
      <c r="E110" s="210"/>
      <c r="F110" s="210"/>
      <c r="G110" s="210"/>
      <c r="H110" s="210"/>
      <c r="I110" s="210"/>
    </row>
    <row r="111" spans="2:9">
      <c r="B111" s="210"/>
      <c r="C111" s="210"/>
      <c r="D111" s="210"/>
      <c r="E111" s="210"/>
      <c r="F111" s="210"/>
      <c r="G111" s="210"/>
      <c r="H111" s="210"/>
      <c r="I111" s="210"/>
    </row>
    <row r="112" spans="2:9">
      <c r="B112" s="210"/>
      <c r="C112" s="210"/>
      <c r="D112" s="210"/>
      <c r="E112" s="210"/>
      <c r="F112" s="210"/>
      <c r="G112" s="210"/>
      <c r="H112" s="210"/>
      <c r="I112" s="210"/>
    </row>
    <row r="113" spans="2:9">
      <c r="B113" s="210"/>
      <c r="C113" s="210"/>
      <c r="D113" s="210"/>
      <c r="E113" s="210"/>
      <c r="F113" s="210"/>
      <c r="G113" s="210"/>
      <c r="H113" s="210"/>
      <c r="I113" s="210"/>
    </row>
    <row r="114" spans="2:9">
      <c r="B114" s="210"/>
      <c r="C114" s="210"/>
      <c r="D114" s="210"/>
      <c r="E114" s="210"/>
      <c r="F114" s="210"/>
      <c r="G114" s="210"/>
      <c r="H114" s="210"/>
      <c r="I114" s="210"/>
    </row>
  </sheetData>
  <mergeCells count="1">
    <mergeCell ref="U58:W58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0"/>
  <sheetViews>
    <sheetView workbookViewId="0">
      <selection activeCell="K27" sqref="K27"/>
    </sheetView>
  </sheetViews>
  <sheetFormatPr baseColWidth="10" defaultColWidth="8.83203125" defaultRowHeight="13"/>
  <cols>
    <col min="1" max="1" width="19.83203125" style="64" bestFit="1" customWidth="1"/>
    <col min="2" max="16384" width="8.83203125" style="64"/>
  </cols>
  <sheetData>
    <row r="1" spans="1:8" s="3" customFormat="1">
      <c r="A1" s="241"/>
      <c r="B1" s="918" t="s">
        <v>72</v>
      </c>
      <c r="C1" s="919"/>
      <c r="D1" s="919"/>
      <c r="E1" s="920"/>
      <c r="F1" s="921" t="s">
        <v>254</v>
      </c>
      <c r="G1" s="922"/>
      <c r="H1" s="923"/>
    </row>
    <row r="2" spans="1:8" s="3" customFormat="1">
      <c r="A2" s="242"/>
      <c r="B2" s="927" t="s">
        <v>81</v>
      </c>
      <c r="C2" s="928"/>
      <c r="D2" s="928"/>
      <c r="E2" s="929"/>
      <c r="F2" s="924"/>
      <c r="G2" s="925"/>
      <c r="H2" s="926"/>
    </row>
    <row r="3" spans="1:8" s="3" customFormat="1">
      <c r="A3" s="242" t="s">
        <v>85</v>
      </c>
      <c r="B3" s="626">
        <v>1980</v>
      </c>
      <c r="C3" s="130">
        <v>1990</v>
      </c>
      <c r="D3" s="625">
        <v>2000</v>
      </c>
      <c r="E3" s="243">
        <v>2010</v>
      </c>
      <c r="F3" s="626" t="s">
        <v>90</v>
      </c>
      <c r="G3" s="251" t="s">
        <v>91</v>
      </c>
      <c r="H3" s="252" t="s">
        <v>92</v>
      </c>
    </row>
    <row r="4" spans="1:8">
      <c r="A4" s="244" t="s">
        <v>118</v>
      </c>
      <c r="B4" s="245">
        <v>28904</v>
      </c>
      <c r="C4" s="245">
        <v>41981</v>
      </c>
      <c r="D4" s="245">
        <v>44889</v>
      </c>
      <c r="E4" s="246">
        <v>49365</v>
      </c>
      <c r="F4" s="247">
        <v>3.8028991090239606E-2</v>
      </c>
      <c r="G4" s="247">
        <v>6.720042928185288E-3</v>
      </c>
      <c r="H4" s="239">
        <v>9.5502044391009289E-3</v>
      </c>
    </row>
    <row r="5" spans="1:8">
      <c r="A5" s="244" t="s">
        <v>119</v>
      </c>
      <c r="B5" s="245">
        <v>17428</v>
      </c>
      <c r="C5" s="245">
        <v>27960</v>
      </c>
      <c r="D5" s="246">
        <v>32909</v>
      </c>
      <c r="E5" s="246">
        <v>38322</v>
      </c>
      <c r="F5" s="247">
        <v>4.8404705695173966E-2</v>
      </c>
      <c r="G5" s="247">
        <v>1.6430648437632422E-2</v>
      </c>
      <c r="H5" s="239">
        <v>1.5344330383568083E-2</v>
      </c>
    </row>
    <row r="6" spans="1:8">
      <c r="A6" s="244" t="s">
        <v>120</v>
      </c>
      <c r="B6" s="245">
        <v>59924</v>
      </c>
      <c r="C6" s="245">
        <v>84995</v>
      </c>
      <c r="D6" s="245">
        <v>93865</v>
      </c>
      <c r="E6" s="246">
        <v>102730</v>
      </c>
      <c r="F6" s="247">
        <v>3.5569517523601268E-2</v>
      </c>
      <c r="G6" s="247">
        <v>9.9759461278396966E-3</v>
      </c>
      <c r="H6" s="239">
        <v>9.0655057743500578E-3</v>
      </c>
    </row>
    <row r="7" spans="1:8" s="4" customFormat="1">
      <c r="A7" s="248" t="s">
        <v>133</v>
      </c>
      <c r="B7" s="249">
        <v>106256</v>
      </c>
      <c r="C7" s="249">
        <v>154936</v>
      </c>
      <c r="D7" s="249">
        <v>171663</v>
      </c>
      <c r="E7" s="249">
        <v>190417</v>
      </c>
      <c r="F7" s="250">
        <v>3.8436363530396367E-2</v>
      </c>
      <c r="G7" s="250">
        <v>1.0304845370339377E-2</v>
      </c>
      <c r="H7" s="240">
        <v>1.04222523852886E-2</v>
      </c>
    </row>
    <row r="8" spans="1:8">
      <c r="A8" s="263" t="s">
        <v>122</v>
      </c>
      <c r="B8" s="264">
        <v>101208</v>
      </c>
      <c r="C8" s="264">
        <v>135622</v>
      </c>
      <c r="D8" s="264">
        <v>149961</v>
      </c>
      <c r="E8" s="265">
        <v>166053</v>
      </c>
      <c r="F8" s="266">
        <v>2.9701938135739514E-2</v>
      </c>
      <c r="G8" s="266">
        <v>1.0101040153634111E-2</v>
      </c>
      <c r="H8" s="267">
        <v>1.0245302798186362E-2</v>
      </c>
    </row>
    <row r="9" spans="1:8">
      <c r="A9" s="263" t="s">
        <v>123</v>
      </c>
      <c r="B9" s="264">
        <v>69375</v>
      </c>
      <c r="C9" s="264">
        <v>101773</v>
      </c>
      <c r="D9" s="265">
        <v>113023</v>
      </c>
      <c r="E9" s="265">
        <v>126709</v>
      </c>
      <c r="F9" s="266">
        <v>3.9065578530273593E-2</v>
      </c>
      <c r="G9" s="266">
        <v>1.0539806016414799E-2</v>
      </c>
      <c r="H9" s="267">
        <v>1.1495752180498808E-2</v>
      </c>
    </row>
    <row r="10" spans="1:8">
      <c r="A10" s="258" t="s">
        <v>271</v>
      </c>
      <c r="B10" s="259">
        <v>349001</v>
      </c>
      <c r="C10" s="259">
        <v>503541</v>
      </c>
      <c r="D10" s="260">
        <v>546524</v>
      </c>
      <c r="E10" s="260">
        <v>614754</v>
      </c>
      <c r="F10" s="261">
        <v>3.7339264285494833E-2</v>
      </c>
      <c r="G10" s="261">
        <v>8.2249489217078864E-3</v>
      </c>
      <c r="H10" s="262">
        <v>1.1833869210773784E-2</v>
      </c>
    </row>
  </sheetData>
  <mergeCells count="3">
    <mergeCell ref="B1:E1"/>
    <mergeCell ref="F1:H2"/>
    <mergeCell ref="B2:E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BD22"/>
  <sheetViews>
    <sheetView workbookViewId="0">
      <selection activeCell="BC14" sqref="BC14:BD22"/>
    </sheetView>
  </sheetViews>
  <sheetFormatPr baseColWidth="10" defaultColWidth="8.83203125" defaultRowHeight="13"/>
  <cols>
    <col min="1" max="1" width="26.33203125" style="64" bestFit="1" customWidth="1"/>
    <col min="2" max="30" width="0" style="64" hidden="1" customWidth="1"/>
    <col min="31" max="32" width="8.83203125" style="64"/>
    <col min="33" max="34" width="9.1640625" style="64" hidden="1" customWidth="1"/>
    <col min="35" max="35" width="0" style="64" hidden="1" customWidth="1"/>
    <col min="36" max="36" width="8.83203125" style="64"/>
    <col min="37" max="41" width="9.1640625" style="64" hidden="1" customWidth="1"/>
    <col min="42" max="43" width="9.1640625" style="64" customWidth="1"/>
    <col min="44" max="49" width="9.1640625" style="64" hidden="1" customWidth="1"/>
    <col min="50" max="16384" width="8.83203125" style="64"/>
  </cols>
  <sheetData>
    <row r="1" spans="1:55" s="20" customFormat="1" ht="12.75" customHeight="1">
      <c r="A1" s="241"/>
      <c r="B1" s="939" t="s">
        <v>71</v>
      </c>
      <c r="C1" s="940"/>
      <c r="D1" s="940"/>
      <c r="E1" s="940"/>
      <c r="F1" s="941"/>
      <c r="G1" s="918" t="s">
        <v>72</v>
      </c>
      <c r="H1" s="919"/>
      <c r="I1" s="919"/>
      <c r="J1" s="920"/>
      <c r="K1" s="921" t="s">
        <v>254</v>
      </c>
      <c r="L1" s="922"/>
      <c r="M1" s="923"/>
      <c r="N1" s="942" t="s">
        <v>74</v>
      </c>
      <c r="O1" s="943"/>
      <c r="P1" s="921" t="s">
        <v>272</v>
      </c>
      <c r="Q1" s="922"/>
      <c r="R1" s="922"/>
      <c r="S1" s="922"/>
      <c r="T1" s="922"/>
      <c r="U1" s="922"/>
      <c r="V1" s="923"/>
      <c r="W1" s="946" t="s">
        <v>76</v>
      </c>
      <c r="X1" s="935"/>
      <c r="Y1" s="935"/>
      <c r="Z1" s="935"/>
      <c r="AA1" s="935"/>
      <c r="AB1" s="935"/>
      <c r="AC1" s="935"/>
      <c r="AD1" s="935"/>
      <c r="AE1" s="935"/>
      <c r="AF1" s="935"/>
      <c r="AG1" s="935"/>
      <c r="AH1" s="947"/>
      <c r="AI1" s="277"/>
      <c r="AJ1" s="937" t="s">
        <v>273</v>
      </c>
      <c r="AK1" s="935" t="s">
        <v>261</v>
      </c>
      <c r="AL1" s="935"/>
      <c r="AM1" s="935"/>
      <c r="AN1" s="935"/>
      <c r="AO1" s="935"/>
      <c r="AP1" s="935"/>
      <c r="AQ1" s="935"/>
      <c r="AR1" s="935"/>
      <c r="AS1" s="278"/>
      <c r="AT1" s="918" t="s">
        <v>78</v>
      </c>
      <c r="AU1" s="920"/>
      <c r="AV1" s="624"/>
      <c r="AW1" s="624" t="s">
        <v>79</v>
      </c>
      <c r="AX1" s="930" t="s">
        <v>273</v>
      </c>
      <c r="AY1" s="11"/>
    </row>
    <row r="2" spans="1:55" s="20" customFormat="1" ht="27.75" customHeight="1">
      <c r="A2" s="242"/>
      <c r="B2" s="932" t="s">
        <v>80</v>
      </c>
      <c r="C2" s="932"/>
      <c r="D2" s="932"/>
      <c r="E2" s="932"/>
      <c r="F2" s="932"/>
      <c r="G2" s="927" t="s">
        <v>81</v>
      </c>
      <c r="H2" s="928"/>
      <c r="I2" s="928"/>
      <c r="J2" s="929"/>
      <c r="K2" s="924"/>
      <c r="L2" s="925"/>
      <c r="M2" s="926"/>
      <c r="N2" s="944"/>
      <c r="O2" s="945"/>
      <c r="P2" s="924"/>
      <c r="Q2" s="925"/>
      <c r="R2" s="925"/>
      <c r="S2" s="925"/>
      <c r="T2" s="925"/>
      <c r="U2" s="925"/>
      <c r="V2" s="926"/>
      <c r="W2" s="948"/>
      <c r="X2" s="936"/>
      <c r="Y2" s="936"/>
      <c r="Z2" s="936"/>
      <c r="AA2" s="936"/>
      <c r="AB2" s="936"/>
      <c r="AC2" s="936"/>
      <c r="AD2" s="936"/>
      <c r="AE2" s="936"/>
      <c r="AF2" s="936"/>
      <c r="AG2" s="936"/>
      <c r="AH2" s="949"/>
      <c r="AI2" s="3" t="s">
        <v>274</v>
      </c>
      <c r="AJ2" s="938"/>
      <c r="AK2" s="936"/>
      <c r="AL2" s="936"/>
      <c r="AM2" s="936"/>
      <c r="AN2" s="936"/>
      <c r="AO2" s="936"/>
      <c r="AP2" s="936"/>
      <c r="AQ2" s="936"/>
      <c r="AR2" s="936"/>
      <c r="AT2" s="933" t="s">
        <v>83</v>
      </c>
      <c r="AU2" s="934"/>
      <c r="AV2" s="130"/>
      <c r="AW2" s="130" t="s">
        <v>84</v>
      </c>
      <c r="AX2" s="931"/>
      <c r="AY2" s="12"/>
    </row>
    <row r="3" spans="1:55" s="7" customFormat="1" ht="15.5" customHeight="1">
      <c r="A3" s="302" t="s">
        <v>85</v>
      </c>
      <c r="B3" s="303" t="s">
        <v>86</v>
      </c>
      <c r="C3" s="303" t="s">
        <v>13</v>
      </c>
      <c r="D3" s="303" t="s">
        <v>87</v>
      </c>
      <c r="E3" s="303" t="s">
        <v>88</v>
      </c>
      <c r="F3" s="303" t="s">
        <v>89</v>
      </c>
      <c r="G3" s="280">
        <v>1980</v>
      </c>
      <c r="H3" s="128">
        <v>1990</v>
      </c>
      <c r="I3" s="304">
        <v>2000</v>
      </c>
      <c r="J3" s="305">
        <v>2010</v>
      </c>
      <c r="K3" s="280" t="s">
        <v>90</v>
      </c>
      <c r="L3" s="306" t="s">
        <v>91</v>
      </c>
      <c r="M3" s="306" t="s">
        <v>92</v>
      </c>
      <c r="N3" s="307">
        <v>1980</v>
      </c>
      <c r="O3" s="308">
        <v>1990</v>
      </c>
      <c r="P3" s="309">
        <v>2000</v>
      </c>
      <c r="Q3" s="310">
        <v>2006</v>
      </c>
      <c r="R3" s="310">
        <v>2007</v>
      </c>
      <c r="S3" s="310">
        <v>2008</v>
      </c>
      <c r="T3" s="310">
        <v>2009</v>
      </c>
      <c r="U3" s="310">
        <v>2010</v>
      </c>
      <c r="V3" s="305">
        <v>2011</v>
      </c>
      <c r="W3" s="307">
        <v>2000</v>
      </c>
      <c r="X3" s="311">
        <v>2001</v>
      </c>
      <c r="Y3" s="311">
        <v>2002</v>
      </c>
      <c r="Z3" s="311">
        <v>2003</v>
      </c>
      <c r="AA3" s="311">
        <v>2004</v>
      </c>
      <c r="AB3" s="311">
        <v>2005</v>
      </c>
      <c r="AC3" s="311">
        <v>2006</v>
      </c>
      <c r="AD3" s="308">
        <v>2007</v>
      </c>
      <c r="AE3" s="311">
        <v>2008</v>
      </c>
      <c r="AF3" s="308">
        <v>2009</v>
      </c>
      <c r="AG3" s="311">
        <v>2010</v>
      </c>
      <c r="AH3" s="308">
        <v>2011</v>
      </c>
      <c r="AI3" s="279" t="s">
        <v>275</v>
      </c>
      <c r="AJ3" s="283" t="s">
        <v>130</v>
      </c>
      <c r="AK3" s="128"/>
      <c r="AL3" s="128"/>
      <c r="AM3" s="271"/>
      <c r="AN3" s="128"/>
      <c r="AO3" s="281"/>
      <c r="AP3" s="128">
        <v>2008</v>
      </c>
      <c r="AQ3" s="281">
        <v>2009</v>
      </c>
      <c r="AR3" s="128"/>
      <c r="AS3" s="6"/>
      <c r="AT3" s="312" t="s">
        <v>93</v>
      </c>
      <c r="AU3" s="312" t="s">
        <v>94</v>
      </c>
      <c r="AV3" s="128"/>
      <c r="AW3" s="128"/>
      <c r="AX3" s="237" t="s">
        <v>130</v>
      </c>
      <c r="AY3" s="272"/>
    </row>
    <row r="4" spans="1:55" s="102" customFormat="1" ht="14.5" customHeight="1">
      <c r="A4" s="244" t="s">
        <v>64</v>
      </c>
      <c r="B4" s="313">
        <v>0</v>
      </c>
      <c r="C4" s="313"/>
      <c r="D4" s="313"/>
      <c r="E4" s="313" t="s">
        <v>99</v>
      </c>
      <c r="F4" s="313"/>
      <c r="G4" s="245">
        <v>28904</v>
      </c>
      <c r="H4" s="245">
        <v>41981</v>
      </c>
      <c r="I4" s="245">
        <v>44889</v>
      </c>
      <c r="J4" s="246">
        <v>49365</v>
      </c>
      <c r="K4" s="247">
        <v>3.8028991090239606E-2</v>
      </c>
      <c r="L4" s="247">
        <v>6.720042928185288E-3</v>
      </c>
      <c r="M4" s="239">
        <v>9.5502044391009289E-3</v>
      </c>
      <c r="N4" s="314">
        <v>2.6814627733185716</v>
      </c>
      <c r="O4" s="314">
        <v>2.1023796479359711</v>
      </c>
      <c r="P4" s="314">
        <v>2.0808959563034093</v>
      </c>
      <c r="Q4" s="314">
        <v>2.0456641686568395</v>
      </c>
      <c r="R4" s="314">
        <v>2.0301315951297503</v>
      </c>
      <c r="S4" s="314">
        <v>2.0311487106309243</v>
      </c>
      <c r="T4" s="314">
        <v>2.0217302840400424</v>
      </c>
      <c r="U4" s="314"/>
      <c r="V4" s="314"/>
      <c r="W4" s="275">
        <v>45404</v>
      </c>
      <c r="X4" s="275">
        <v>45856</v>
      </c>
      <c r="Y4" s="275">
        <v>46490</v>
      </c>
      <c r="Z4" s="275">
        <v>47144</v>
      </c>
      <c r="AA4" s="275">
        <v>47756</v>
      </c>
      <c r="AB4" s="275">
        <v>48312</v>
      </c>
      <c r="AC4" s="275">
        <v>48572</v>
      </c>
      <c r="AD4" s="275">
        <v>48786</v>
      </c>
      <c r="AE4" s="275">
        <v>49055</v>
      </c>
      <c r="AF4" s="275">
        <v>49148</v>
      </c>
      <c r="AI4" s="274">
        <f>(AF4/AB4)^(1/5)-1</f>
        <v>3.4371288267802669E-3</v>
      </c>
      <c r="AJ4" s="284">
        <f>(AF4/AE4)-1</f>
        <v>1.895831209866472E-3</v>
      </c>
      <c r="AK4" s="282">
        <v>77505</v>
      </c>
      <c r="AL4" s="273">
        <v>88260</v>
      </c>
      <c r="AM4" s="273">
        <v>94481</v>
      </c>
      <c r="AN4" s="273">
        <v>99362</v>
      </c>
      <c r="AO4" s="273">
        <v>99042</v>
      </c>
      <c r="AP4" s="315">
        <v>99638</v>
      </c>
      <c r="AQ4" s="273">
        <v>99364</v>
      </c>
      <c r="AR4" s="273"/>
      <c r="AT4" s="316">
        <v>3382</v>
      </c>
      <c r="AU4" s="317">
        <v>1.0316159791113222E-2</v>
      </c>
      <c r="AV4" s="317"/>
      <c r="AW4" s="317">
        <v>4.8936396576215735E-3</v>
      </c>
      <c r="AX4" s="239">
        <f>(AQ4/AP4)-1</f>
        <v>-2.7499548365081949E-3</v>
      </c>
      <c r="AY4" s="276"/>
    </row>
    <row r="5" spans="1:55" s="102" customFormat="1" ht="14.5" customHeight="1">
      <c r="A5" s="244" t="s">
        <v>65</v>
      </c>
      <c r="B5" s="313">
        <v>0</v>
      </c>
      <c r="C5" s="313"/>
      <c r="D5" s="313"/>
      <c r="E5" s="313" t="s">
        <v>102</v>
      </c>
      <c r="F5" s="313"/>
      <c r="G5" s="245">
        <v>17428</v>
      </c>
      <c r="H5" s="245">
        <v>27960</v>
      </c>
      <c r="I5" s="246">
        <v>32909</v>
      </c>
      <c r="J5" s="246">
        <v>38322</v>
      </c>
      <c r="K5" s="247">
        <v>4.8404705695173966E-2</v>
      </c>
      <c r="L5" s="247">
        <v>1.6430648437632422E-2</v>
      </c>
      <c r="M5" s="239">
        <v>1.5344330383568083E-2</v>
      </c>
      <c r="N5" s="314">
        <v>2.9021689235712644</v>
      </c>
      <c r="O5" s="314">
        <v>2.6271459227467813</v>
      </c>
      <c r="P5" s="314">
        <v>2.5657700266036061</v>
      </c>
      <c r="Q5" s="314">
        <v>2.5426545946950587</v>
      </c>
      <c r="R5" s="314">
        <v>2.5194357449272311</v>
      </c>
      <c r="S5" s="314">
        <v>2.5078995553230445</v>
      </c>
      <c r="T5" s="314">
        <v>2.5133870548479336</v>
      </c>
      <c r="U5" s="314"/>
      <c r="V5" s="314"/>
      <c r="W5" s="275">
        <v>33830</v>
      </c>
      <c r="X5" s="275">
        <v>34499</v>
      </c>
      <c r="Y5" s="275">
        <v>35153</v>
      </c>
      <c r="Z5" s="275">
        <v>35833</v>
      </c>
      <c r="AA5" s="275">
        <v>36605</v>
      </c>
      <c r="AB5" s="275">
        <v>37277</v>
      </c>
      <c r="AC5" s="275">
        <v>37663</v>
      </c>
      <c r="AD5" s="275">
        <v>37997</v>
      </c>
      <c r="AE5" s="275">
        <v>38230</v>
      </c>
      <c r="AF5" s="275">
        <v>38470</v>
      </c>
      <c r="AI5" s="274">
        <f t="shared" ref="AI5:AI10" si="0">(AF5/AB5)^(1/5)-1</f>
        <v>6.3203299815339786E-3</v>
      </c>
      <c r="AJ5" s="284">
        <f t="shared" ref="AJ5:AJ10" si="1">(AF5/AE5)-1</f>
        <v>6.2777923097043775E-3</v>
      </c>
      <c r="AK5" s="282">
        <v>50579</v>
      </c>
      <c r="AL5" s="273">
        <v>73455</v>
      </c>
      <c r="AM5" s="273">
        <v>86800</v>
      </c>
      <c r="AN5" s="273">
        <v>95764</v>
      </c>
      <c r="AO5" s="273">
        <v>95731</v>
      </c>
      <c r="AP5" s="313">
        <v>95877</v>
      </c>
      <c r="AQ5" s="273">
        <v>96690</v>
      </c>
      <c r="AR5" s="273"/>
      <c r="AT5" s="316">
        <v>4167</v>
      </c>
      <c r="AU5" s="317">
        <v>1.6732623282749826E-2</v>
      </c>
      <c r="AV5" s="317"/>
      <c r="AW5" s="317">
        <v>9.6112415322817668E-3</v>
      </c>
      <c r="AX5" s="239">
        <f t="shared" ref="AX5:AX10" si="2">(AQ5/AP5)-1</f>
        <v>8.4796145060859196E-3</v>
      </c>
      <c r="AY5" s="276"/>
    </row>
    <row r="6" spans="1:55" s="102" customFormat="1" ht="14.5" customHeight="1">
      <c r="A6" s="244" t="s">
        <v>66</v>
      </c>
      <c r="B6" s="313">
        <v>0</v>
      </c>
      <c r="C6" s="313" t="s">
        <v>17</v>
      </c>
      <c r="D6" s="313"/>
      <c r="E6" s="313" t="s">
        <v>105</v>
      </c>
      <c r="F6" s="313"/>
      <c r="G6" s="245">
        <v>59924</v>
      </c>
      <c r="H6" s="245">
        <v>84995</v>
      </c>
      <c r="I6" s="245">
        <v>93865</v>
      </c>
      <c r="J6" s="246">
        <v>102730</v>
      </c>
      <c r="K6" s="247">
        <v>3.5569517523601268E-2</v>
      </c>
      <c r="L6" s="247">
        <v>9.9759461278396966E-3</v>
      </c>
      <c r="M6" s="239">
        <v>9.0655057743500578E-3</v>
      </c>
      <c r="N6" s="314">
        <v>2.8668646952806887</v>
      </c>
      <c r="O6" s="314">
        <v>2.5931172421907172</v>
      </c>
      <c r="P6" s="314">
        <v>2.6182284656796768</v>
      </c>
      <c r="Q6" s="314">
        <v>2.4533138910509669</v>
      </c>
      <c r="R6" s="314">
        <v>0.99066857277142406</v>
      </c>
      <c r="S6" s="314">
        <v>2.5319661185460998</v>
      </c>
      <c r="T6" s="314">
        <v>2.537398650288877</v>
      </c>
      <c r="U6" s="314"/>
      <c r="V6" s="314"/>
      <c r="W6" s="275">
        <v>95104</v>
      </c>
      <c r="X6" s="275">
        <v>96203</v>
      </c>
      <c r="Y6" s="275">
        <v>97116</v>
      </c>
      <c r="Z6" s="275">
        <v>98650</v>
      </c>
      <c r="AA6" s="275">
        <v>99844</v>
      </c>
      <c r="AB6" s="275">
        <v>100773</v>
      </c>
      <c r="AC6" s="275">
        <v>101497</v>
      </c>
      <c r="AD6" s="275">
        <v>102128</v>
      </c>
      <c r="AE6" s="275">
        <v>102593</v>
      </c>
      <c r="AF6" s="275">
        <v>102985</v>
      </c>
      <c r="AI6" s="274">
        <f t="shared" si="0"/>
        <v>4.3520194385440192E-3</v>
      </c>
      <c r="AJ6" s="284">
        <f t="shared" si="1"/>
        <v>3.8209234548165494E-3</v>
      </c>
      <c r="AK6" s="282">
        <v>171794</v>
      </c>
      <c r="AL6" s="273">
        <v>220402</v>
      </c>
      <c r="AM6" s="273">
        <v>249004</v>
      </c>
      <c r="AN6" s="275">
        <v>101439</v>
      </c>
      <c r="AO6" s="273">
        <v>101175</v>
      </c>
      <c r="AP6" s="318">
        <v>259762</v>
      </c>
      <c r="AQ6" s="273">
        <v>261314</v>
      </c>
      <c r="AR6" s="273"/>
      <c r="AT6" s="316">
        <v>7024</v>
      </c>
      <c r="AU6" s="317">
        <v>1.0231400606155905E-2</v>
      </c>
      <c r="AV6" s="317"/>
      <c r="AW6" s="317">
        <v>6.7005820705550168E-3</v>
      </c>
      <c r="AX6" s="239">
        <f t="shared" si="2"/>
        <v>5.9746999176168991E-3</v>
      </c>
      <c r="AY6" s="276"/>
    </row>
    <row r="7" spans="1:55" s="108" customFormat="1" ht="14.5" customHeight="1">
      <c r="A7" s="248" t="s">
        <v>67</v>
      </c>
      <c r="B7" s="319"/>
      <c r="C7" s="319"/>
      <c r="D7" s="319"/>
      <c r="E7" s="319"/>
      <c r="F7" s="319"/>
      <c r="G7" s="249">
        <v>106256</v>
      </c>
      <c r="H7" s="249">
        <v>154936</v>
      </c>
      <c r="I7" s="249">
        <v>171663</v>
      </c>
      <c r="J7" s="249">
        <v>190417</v>
      </c>
      <c r="K7" s="250">
        <v>3.8436363530396367E-2</v>
      </c>
      <c r="L7" s="250">
        <v>1.0304845370339377E-2</v>
      </c>
      <c r="M7" s="240">
        <v>1.04222523852886E-2</v>
      </c>
      <c r="N7" s="320">
        <v>0</v>
      </c>
      <c r="O7" s="320">
        <v>0</v>
      </c>
      <c r="P7" s="320">
        <v>2.4681079282772544</v>
      </c>
      <c r="Q7" s="320">
        <v>2.292017343873181</v>
      </c>
      <c r="R7" s="320">
        <v>0</v>
      </c>
      <c r="S7" s="320">
        <v>2.3977343346780566</v>
      </c>
      <c r="T7" s="320">
        <v>2.3995844766346806</v>
      </c>
      <c r="U7" s="320"/>
      <c r="V7" s="320"/>
      <c r="W7" s="270">
        <v>174338</v>
      </c>
      <c r="X7" s="270">
        <v>176558</v>
      </c>
      <c r="Y7" s="270">
        <v>178759</v>
      </c>
      <c r="Z7" s="270">
        <v>181627</v>
      </c>
      <c r="AA7" s="270">
        <v>184205</v>
      </c>
      <c r="AB7" s="270">
        <v>186362</v>
      </c>
      <c r="AC7" s="270">
        <v>187732</v>
      </c>
      <c r="AD7" s="270">
        <v>188911</v>
      </c>
      <c r="AE7" s="270">
        <v>189878</v>
      </c>
      <c r="AF7" s="270">
        <v>190603</v>
      </c>
      <c r="AI7" s="268">
        <f t="shared" si="0"/>
        <v>4.5104841605148049E-3</v>
      </c>
      <c r="AJ7" s="293">
        <f t="shared" si="1"/>
        <v>3.8182411864460253E-3</v>
      </c>
      <c r="AK7" s="294"/>
      <c r="AL7" s="269"/>
      <c r="AM7" s="321">
        <v>430285</v>
      </c>
      <c r="AN7" s="270"/>
      <c r="AO7" s="269"/>
      <c r="AP7" s="322">
        <v>455277</v>
      </c>
      <c r="AQ7" s="269">
        <v>457368</v>
      </c>
      <c r="AR7" s="269"/>
      <c r="AT7" s="323"/>
      <c r="AU7" s="324"/>
      <c r="AV7" s="324"/>
      <c r="AW7" s="324"/>
      <c r="AX7" s="240">
        <f t="shared" si="2"/>
        <v>4.5928083342667847E-3</v>
      </c>
      <c r="AY7" s="295"/>
    </row>
    <row r="8" spans="1:55" s="285" customFormat="1" ht="14.25" customHeight="1">
      <c r="A8" s="263" t="s">
        <v>60</v>
      </c>
      <c r="B8" s="325">
        <v>0</v>
      </c>
      <c r="C8" s="325" t="s">
        <v>34</v>
      </c>
      <c r="D8" s="325"/>
      <c r="E8" s="325" t="s">
        <v>34</v>
      </c>
      <c r="F8" s="325"/>
      <c r="G8" s="264">
        <v>101208</v>
      </c>
      <c r="H8" s="264">
        <v>135622</v>
      </c>
      <c r="I8" s="264">
        <v>149961</v>
      </c>
      <c r="J8" s="265">
        <v>166053</v>
      </c>
      <c r="K8" s="266">
        <v>2.9701938135739514E-2</v>
      </c>
      <c r="L8" s="266">
        <v>1.0101040153634111E-2</v>
      </c>
      <c r="M8" s="267">
        <v>1.0245302798186362E-2</v>
      </c>
      <c r="N8" s="326">
        <v>0</v>
      </c>
      <c r="O8" s="326">
        <v>0</v>
      </c>
      <c r="P8" s="326">
        <v>2.5083547938799571</v>
      </c>
      <c r="Q8" s="326">
        <v>2.3289893714607208</v>
      </c>
      <c r="R8" s="326">
        <v>0</v>
      </c>
      <c r="S8" s="326">
        <v>2.4261898278418204</v>
      </c>
      <c r="T8" s="326">
        <v>2.4332422273305943</v>
      </c>
      <c r="U8" s="326"/>
      <c r="V8" s="326"/>
      <c r="W8" s="327">
        <v>151829</v>
      </c>
      <c r="X8" s="327">
        <v>153597</v>
      </c>
      <c r="Y8" s="327">
        <v>156026</v>
      </c>
      <c r="Z8" s="327">
        <v>158232</v>
      </c>
      <c r="AA8" s="327">
        <v>160374</v>
      </c>
      <c r="AB8" s="327">
        <v>162164</v>
      </c>
      <c r="AC8" s="327">
        <v>163522</v>
      </c>
      <c r="AD8" s="327">
        <v>164570</v>
      </c>
      <c r="AE8" s="327">
        <v>165255</v>
      </c>
      <c r="AF8" s="327">
        <v>165741</v>
      </c>
      <c r="AI8" s="286">
        <f t="shared" si="0"/>
        <v>4.3731665283555099E-3</v>
      </c>
      <c r="AJ8" s="287">
        <f t="shared" si="1"/>
        <v>2.9409095034946819E-3</v>
      </c>
      <c r="AK8" s="288"/>
      <c r="AL8" s="289"/>
      <c r="AM8" s="328">
        <v>380841</v>
      </c>
      <c r="AN8" s="329"/>
      <c r="AO8" s="289"/>
      <c r="AP8" s="329">
        <v>400940</v>
      </c>
      <c r="AQ8" s="289">
        <v>403288</v>
      </c>
      <c r="AR8" s="289"/>
      <c r="AT8" s="330"/>
      <c r="AU8" s="331"/>
      <c r="AV8" s="331"/>
      <c r="AW8" s="331"/>
      <c r="AX8" s="267">
        <f t="shared" si="2"/>
        <v>5.856237841073586E-3</v>
      </c>
      <c r="AY8" s="290"/>
    </row>
    <row r="9" spans="1:55" s="291" customFormat="1" ht="14.5" customHeight="1">
      <c r="A9" s="263" t="s">
        <v>61</v>
      </c>
      <c r="B9" s="325">
        <v>0</v>
      </c>
      <c r="C9" s="325"/>
      <c r="D9" s="325"/>
      <c r="E9" s="325" t="s">
        <v>17</v>
      </c>
      <c r="F9" s="325"/>
      <c r="G9" s="264">
        <v>69375</v>
      </c>
      <c r="H9" s="264">
        <v>101773</v>
      </c>
      <c r="I9" s="265">
        <v>113023</v>
      </c>
      <c r="J9" s="265">
        <v>126709</v>
      </c>
      <c r="K9" s="266">
        <v>3.9065578530273593E-2</v>
      </c>
      <c r="L9" s="266">
        <v>1.0539806016414799E-2</v>
      </c>
      <c r="M9" s="267">
        <v>1.1495752180498808E-2</v>
      </c>
      <c r="N9" s="326">
        <v>2.7437117117117116</v>
      </c>
      <c r="O9" s="326">
        <v>2.4</v>
      </c>
      <c r="P9" s="326">
        <v>2.4099941783172731</v>
      </c>
      <c r="Q9" s="326">
        <v>2.2213777140614615</v>
      </c>
      <c r="R9" s="326">
        <v>2.3564239760494301</v>
      </c>
      <c r="S9" s="326">
        <v>2.3405881467753304</v>
      </c>
      <c r="T9" s="326">
        <v>2.350043017372704</v>
      </c>
      <c r="U9" s="326"/>
      <c r="V9" s="326"/>
      <c r="W9" s="327">
        <v>115087</v>
      </c>
      <c r="X9" s="327">
        <v>116663</v>
      </c>
      <c r="Y9" s="327">
        <v>118242</v>
      </c>
      <c r="Z9" s="327">
        <v>120313</v>
      </c>
      <c r="AA9" s="327">
        <v>122332</v>
      </c>
      <c r="AB9" s="327">
        <v>123915</v>
      </c>
      <c r="AC9" s="327">
        <v>124859</v>
      </c>
      <c r="AD9" s="327">
        <v>125592</v>
      </c>
      <c r="AE9" s="327">
        <v>126261</v>
      </c>
      <c r="AF9" s="327">
        <v>126693</v>
      </c>
      <c r="AI9" s="286">
        <f t="shared" si="0"/>
        <v>4.4440437033614888E-3</v>
      </c>
      <c r="AJ9" s="287">
        <f t="shared" si="1"/>
        <v>3.4214840687147863E-3</v>
      </c>
      <c r="AK9" s="288">
        <v>190345</v>
      </c>
      <c r="AL9" s="289">
        <v>245845</v>
      </c>
      <c r="AM9" s="289">
        <v>277359</v>
      </c>
      <c r="AN9" s="329">
        <v>296565</v>
      </c>
      <c r="AO9" s="289">
        <v>295948</v>
      </c>
      <c r="AP9" s="329">
        <v>295525</v>
      </c>
      <c r="AQ9" s="289">
        <v>297734</v>
      </c>
      <c r="AR9" s="289"/>
      <c r="AT9" s="330">
        <v>10505</v>
      </c>
      <c r="AU9" s="331">
        <v>1.2556781675669537E-2</v>
      </c>
      <c r="AV9" s="331"/>
      <c r="AW9" s="331">
        <v>6.7439945309579752E-3</v>
      </c>
      <c r="AX9" s="267">
        <f t="shared" si="2"/>
        <v>7.4748329244564982E-3</v>
      </c>
      <c r="AY9" s="292"/>
    </row>
    <row r="10" spans="1:55" s="296" customFormat="1" ht="14.5" customHeight="1">
      <c r="A10" s="253" t="s">
        <v>62</v>
      </c>
      <c r="B10" s="332">
        <v>0</v>
      </c>
      <c r="C10" s="332"/>
      <c r="D10" s="332"/>
      <c r="E10" s="332" t="s">
        <v>106</v>
      </c>
      <c r="F10" s="332"/>
      <c r="G10" s="254">
        <v>349001</v>
      </c>
      <c r="H10" s="254">
        <v>503541</v>
      </c>
      <c r="I10" s="255">
        <v>546524</v>
      </c>
      <c r="J10" s="255">
        <v>614754</v>
      </c>
      <c r="K10" s="256">
        <v>3.7339264285494833E-2</v>
      </c>
      <c r="L10" s="256">
        <v>8.2249489217078864E-3</v>
      </c>
      <c r="M10" s="257">
        <v>1.1833869210773784E-2</v>
      </c>
      <c r="N10" s="333">
        <v>2.6374566261987789</v>
      </c>
      <c r="O10" s="333">
        <v>2.2029030406660035</v>
      </c>
      <c r="P10" s="333">
        <v>2.2299609434221068</v>
      </c>
      <c r="Q10" s="333">
        <v>2.0530634355143169</v>
      </c>
      <c r="R10" s="333">
        <v>2.1693190647677838</v>
      </c>
      <c r="S10" s="333">
        <v>2.1583595810648672</v>
      </c>
      <c r="T10" s="333">
        <v>2.1663948944995166</v>
      </c>
      <c r="U10" s="333"/>
      <c r="V10" s="333"/>
      <c r="W10" s="334">
        <v>554068</v>
      </c>
      <c r="X10" s="334">
        <v>561147</v>
      </c>
      <c r="Y10" s="334">
        <v>570045</v>
      </c>
      <c r="Z10" s="334">
        <v>579308</v>
      </c>
      <c r="AA10" s="334">
        <v>588378</v>
      </c>
      <c r="AB10" s="334">
        <v>596080</v>
      </c>
      <c r="AC10" s="334">
        <v>601808</v>
      </c>
      <c r="AD10" s="334">
        <v>606181</v>
      </c>
      <c r="AE10" s="334">
        <v>609259</v>
      </c>
      <c r="AF10" s="334">
        <v>611419</v>
      </c>
      <c r="AI10" s="297">
        <f t="shared" si="0"/>
        <v>5.0944526079141905E-3</v>
      </c>
      <c r="AJ10" s="298">
        <f t="shared" si="1"/>
        <v>3.5452902624335536E-3</v>
      </c>
      <c r="AK10" s="299">
        <v>920475</v>
      </c>
      <c r="AL10" s="300">
        <v>1109252</v>
      </c>
      <c r="AM10" s="300">
        <v>1235550</v>
      </c>
      <c r="AN10" s="335">
        <v>1315000</v>
      </c>
      <c r="AO10" s="300">
        <v>1315000</v>
      </c>
      <c r="AP10" s="335">
        <v>1315000</v>
      </c>
      <c r="AQ10" s="300">
        <v>1324575</v>
      </c>
      <c r="AR10" s="300"/>
      <c r="AT10" s="336">
        <v>52113</v>
      </c>
      <c r="AU10" s="337">
        <v>1.2924407200443966E-2</v>
      </c>
      <c r="AV10" s="337"/>
      <c r="AW10" s="337">
        <v>8.4372622949673293E-3</v>
      </c>
      <c r="AX10" s="257">
        <f t="shared" si="2"/>
        <v>7.2813688212927108E-3</v>
      </c>
      <c r="AY10" s="301"/>
    </row>
    <row r="13" spans="1:55" ht="12.75" customHeight="1">
      <c r="A13" s="241"/>
      <c r="B13" s="939" t="s">
        <v>71</v>
      </c>
      <c r="C13" s="940"/>
      <c r="D13" s="940"/>
      <c r="E13" s="940"/>
      <c r="F13" s="941"/>
      <c r="G13" s="918" t="s">
        <v>72</v>
      </c>
      <c r="H13" s="919"/>
      <c r="I13" s="919"/>
      <c r="J13" s="920"/>
      <c r="K13" s="921" t="s">
        <v>254</v>
      </c>
      <c r="L13" s="922"/>
      <c r="M13" s="923"/>
      <c r="N13" s="942" t="s">
        <v>74</v>
      </c>
      <c r="O13" s="943"/>
      <c r="P13" s="921" t="s">
        <v>272</v>
      </c>
      <c r="Q13" s="922"/>
      <c r="R13" s="922"/>
      <c r="S13" s="922"/>
      <c r="T13" s="922"/>
      <c r="U13" s="922"/>
      <c r="V13" s="923"/>
      <c r="W13" s="946" t="s">
        <v>76</v>
      </c>
      <c r="X13" s="935"/>
      <c r="Y13" s="935"/>
      <c r="Z13" s="935"/>
      <c r="AA13" s="935"/>
      <c r="AB13" s="935"/>
      <c r="AC13" s="935"/>
      <c r="AD13" s="935"/>
      <c r="AE13" s="935"/>
      <c r="AF13" s="935"/>
      <c r="AG13" s="935"/>
      <c r="AH13" s="947"/>
      <c r="AI13" s="277"/>
      <c r="AJ13" s="937" t="s">
        <v>273</v>
      </c>
      <c r="AK13" s="935" t="s">
        <v>261</v>
      </c>
      <c r="AL13" s="935"/>
      <c r="AM13" s="935"/>
      <c r="AN13" s="935"/>
      <c r="AO13" s="935"/>
      <c r="AP13" s="935"/>
      <c r="AQ13" s="935"/>
      <c r="AR13" s="935"/>
      <c r="AS13" s="278"/>
      <c r="AT13" s="918" t="s">
        <v>78</v>
      </c>
      <c r="AU13" s="920"/>
      <c r="AV13" s="624"/>
      <c r="AW13" s="624" t="s">
        <v>79</v>
      </c>
      <c r="AX13" s="930" t="s">
        <v>273</v>
      </c>
    </row>
    <row r="14" spans="1:55" ht="25.5" customHeight="1">
      <c r="A14" s="242"/>
      <c r="B14" s="932" t="s">
        <v>80</v>
      </c>
      <c r="C14" s="932"/>
      <c r="D14" s="932"/>
      <c r="E14" s="932"/>
      <c r="F14" s="932"/>
      <c r="G14" s="927" t="s">
        <v>81</v>
      </c>
      <c r="H14" s="928"/>
      <c r="I14" s="928"/>
      <c r="J14" s="929"/>
      <c r="K14" s="924"/>
      <c r="L14" s="925"/>
      <c r="M14" s="926"/>
      <c r="N14" s="944"/>
      <c r="O14" s="945"/>
      <c r="P14" s="924"/>
      <c r="Q14" s="925"/>
      <c r="R14" s="925"/>
      <c r="S14" s="925"/>
      <c r="T14" s="925"/>
      <c r="U14" s="925"/>
      <c r="V14" s="926"/>
      <c r="W14" s="948"/>
      <c r="X14" s="936"/>
      <c r="Y14" s="936"/>
      <c r="Z14" s="936"/>
      <c r="AA14" s="936"/>
      <c r="AB14" s="936"/>
      <c r="AC14" s="936"/>
      <c r="AD14" s="936"/>
      <c r="AE14" s="936"/>
      <c r="AF14" s="936"/>
      <c r="AG14" s="936"/>
      <c r="AH14" s="949"/>
      <c r="AI14" s="3" t="s">
        <v>274</v>
      </c>
      <c r="AJ14" s="938"/>
      <c r="AK14" s="936"/>
      <c r="AL14" s="936"/>
      <c r="AM14" s="936"/>
      <c r="AN14" s="936"/>
      <c r="AO14" s="936"/>
      <c r="AP14" s="936"/>
      <c r="AQ14" s="936"/>
      <c r="AR14" s="936"/>
      <c r="AS14" s="20"/>
      <c r="AT14" s="933" t="s">
        <v>83</v>
      </c>
      <c r="AU14" s="934"/>
      <c r="AV14" s="130"/>
      <c r="AW14" s="130" t="s">
        <v>84</v>
      </c>
      <c r="AX14" s="931"/>
      <c r="BC14" s="937"/>
    </row>
    <row r="15" spans="1:55">
      <c r="A15" s="302" t="s">
        <v>85</v>
      </c>
      <c r="B15" s="303" t="s">
        <v>86</v>
      </c>
      <c r="C15" s="303" t="s">
        <v>13</v>
      </c>
      <c r="D15" s="303" t="s">
        <v>87</v>
      </c>
      <c r="E15" s="303" t="s">
        <v>88</v>
      </c>
      <c r="F15" s="303" t="s">
        <v>89</v>
      </c>
      <c r="G15" s="280">
        <v>1980</v>
      </c>
      <c r="H15" s="128">
        <v>1990</v>
      </c>
      <c r="I15" s="304">
        <v>2000</v>
      </c>
      <c r="J15" s="305">
        <v>2010</v>
      </c>
      <c r="K15" s="280" t="s">
        <v>90</v>
      </c>
      <c r="L15" s="306" t="s">
        <v>91</v>
      </c>
      <c r="M15" s="306" t="s">
        <v>92</v>
      </c>
      <c r="N15" s="307">
        <v>1980</v>
      </c>
      <c r="O15" s="308">
        <v>1990</v>
      </c>
      <c r="P15" s="309">
        <v>2000</v>
      </c>
      <c r="Q15" s="310">
        <v>2006</v>
      </c>
      <c r="R15" s="310">
        <v>2007</v>
      </c>
      <c r="S15" s="310">
        <v>2008</v>
      </c>
      <c r="T15" s="310">
        <v>2009</v>
      </c>
      <c r="U15" s="310">
        <v>2010</v>
      </c>
      <c r="V15" s="305">
        <v>2011</v>
      </c>
      <c r="W15" s="307">
        <v>2000</v>
      </c>
      <c r="X15" s="311">
        <v>2001</v>
      </c>
      <c r="Y15" s="311">
        <v>2002</v>
      </c>
      <c r="Z15" s="311">
        <v>2003</v>
      </c>
      <c r="AA15" s="311">
        <v>2004</v>
      </c>
      <c r="AB15" s="311">
        <v>2005</v>
      </c>
      <c r="AC15" s="311">
        <v>2006</v>
      </c>
      <c r="AD15" s="308">
        <v>2007</v>
      </c>
      <c r="AE15" s="311">
        <v>2000</v>
      </c>
      <c r="AF15" s="308">
        <v>2007</v>
      </c>
      <c r="AG15" s="311">
        <v>2010</v>
      </c>
      <c r="AH15" s="308">
        <v>2011</v>
      </c>
      <c r="AI15" s="279" t="s">
        <v>275</v>
      </c>
      <c r="AJ15" s="283" t="s">
        <v>276</v>
      </c>
      <c r="AK15" s="128"/>
      <c r="AL15" s="128"/>
      <c r="AM15" s="271"/>
      <c r="AN15" s="128"/>
      <c r="AO15" s="281"/>
      <c r="AP15" s="128">
        <v>2000</v>
      </c>
      <c r="AQ15" s="281">
        <v>2007</v>
      </c>
      <c r="AR15" s="128"/>
      <c r="AS15" s="6"/>
      <c r="AT15" s="312" t="s">
        <v>93</v>
      </c>
      <c r="AU15" s="312" t="s">
        <v>94</v>
      </c>
      <c r="AV15" s="128"/>
      <c r="AW15" s="128"/>
      <c r="AX15" s="237" t="s">
        <v>276</v>
      </c>
      <c r="BC15" s="938"/>
    </row>
    <row r="16" spans="1:55">
      <c r="A16" s="244" t="s">
        <v>216</v>
      </c>
      <c r="B16" s="313">
        <v>0</v>
      </c>
      <c r="C16" s="313"/>
      <c r="D16" s="313"/>
      <c r="E16" s="313" t="s">
        <v>99</v>
      </c>
      <c r="F16" s="313"/>
      <c r="G16" s="245">
        <v>28904</v>
      </c>
      <c r="H16" s="245">
        <v>41981</v>
      </c>
      <c r="I16" s="245">
        <v>44889</v>
      </c>
      <c r="J16" s="246">
        <v>49365</v>
      </c>
      <c r="K16" s="247">
        <v>3.8028991090239606E-2</v>
      </c>
      <c r="L16" s="247">
        <v>6.720042928185288E-3</v>
      </c>
      <c r="M16" s="239">
        <v>9.5502044391009289E-3</v>
      </c>
      <c r="N16" s="314">
        <v>2.6814627733185716</v>
      </c>
      <c r="O16" s="314">
        <v>2.1023796479359711</v>
      </c>
      <c r="P16" s="314">
        <v>2.0808959563034093</v>
      </c>
      <c r="Q16" s="314">
        <v>2.0456641686568395</v>
      </c>
      <c r="R16" s="314">
        <v>2.0301315951297503</v>
      </c>
      <c r="S16" s="314">
        <v>2.0311487106309243</v>
      </c>
      <c r="T16" s="314">
        <v>2.0217302840400424</v>
      </c>
      <c r="U16" s="314"/>
      <c r="V16" s="314"/>
      <c r="W16" s="275">
        <v>45404</v>
      </c>
      <c r="X16" s="275">
        <v>45856</v>
      </c>
      <c r="Y16" s="275">
        <v>46490</v>
      </c>
      <c r="Z16" s="275">
        <v>47144</v>
      </c>
      <c r="AA16" s="275">
        <v>47756</v>
      </c>
      <c r="AB16" s="275">
        <v>48312</v>
      </c>
      <c r="AC16" s="275">
        <v>48572</v>
      </c>
      <c r="AD16" s="275">
        <v>48786</v>
      </c>
      <c r="AE16" s="275">
        <f>'B1 Housing Units'!W21</f>
        <v>45404</v>
      </c>
      <c r="AF16" s="275">
        <f>'B1 Housing Units'!AD21</f>
        <v>48786</v>
      </c>
      <c r="AG16" s="102"/>
      <c r="AH16" s="102"/>
      <c r="AI16" s="274"/>
      <c r="AJ16" s="284">
        <f>(AF16/AE16)^(1/7)-1</f>
        <v>1.0316159791113222E-2</v>
      </c>
      <c r="AK16" s="282"/>
      <c r="AL16" s="273"/>
      <c r="AM16" s="273"/>
      <c r="AN16" s="273"/>
      <c r="AO16" s="273"/>
      <c r="AP16" s="315">
        <f>'B1 Housing Units'!AM21</f>
        <v>94481</v>
      </c>
      <c r="AQ16" s="273">
        <f>'B1 Housing Units'!AO21</f>
        <v>99042</v>
      </c>
      <c r="AR16" s="273"/>
      <c r="AS16" s="102"/>
      <c r="AT16" s="316">
        <v>3382</v>
      </c>
      <c r="AU16" s="317">
        <v>1.0316159791113222E-2</v>
      </c>
      <c r="AV16" s="317"/>
      <c r="AW16" s="317">
        <v>4.8936396576215735E-3</v>
      </c>
      <c r="AX16" s="239">
        <f>(AQ16/AP16)^(1/7)-1</f>
        <v>6.7577665688538513E-3</v>
      </c>
      <c r="BC16" s="338"/>
    </row>
    <row r="17" spans="1:56">
      <c r="A17" s="244" t="s">
        <v>277</v>
      </c>
      <c r="B17" s="313">
        <v>0</v>
      </c>
      <c r="C17" s="313"/>
      <c r="D17" s="313"/>
      <c r="E17" s="313" t="s">
        <v>102</v>
      </c>
      <c r="F17" s="313"/>
      <c r="G17" s="245">
        <v>17428</v>
      </c>
      <c r="H17" s="245">
        <v>27960</v>
      </c>
      <c r="I17" s="246">
        <v>32909</v>
      </c>
      <c r="J17" s="246">
        <v>38322</v>
      </c>
      <c r="K17" s="247">
        <v>4.8404705695173966E-2</v>
      </c>
      <c r="L17" s="247">
        <v>1.6430648437632422E-2</v>
      </c>
      <c r="M17" s="239">
        <v>1.5344330383568083E-2</v>
      </c>
      <c r="N17" s="314">
        <v>2.9021689235712644</v>
      </c>
      <c r="O17" s="314">
        <v>2.6271459227467813</v>
      </c>
      <c r="P17" s="314">
        <v>2.5657700266036061</v>
      </c>
      <c r="Q17" s="314">
        <v>2.5426545946950587</v>
      </c>
      <c r="R17" s="314">
        <v>2.5194357449272311</v>
      </c>
      <c r="S17" s="314">
        <v>2.5078995553230445</v>
      </c>
      <c r="T17" s="314">
        <v>2.5133870548479336</v>
      </c>
      <c r="U17" s="314"/>
      <c r="V17" s="314"/>
      <c r="W17" s="275">
        <v>33830</v>
      </c>
      <c r="X17" s="275">
        <v>34499</v>
      </c>
      <c r="Y17" s="275">
        <v>35153</v>
      </c>
      <c r="Z17" s="275">
        <v>35833</v>
      </c>
      <c r="AA17" s="275">
        <v>36605</v>
      </c>
      <c r="AB17" s="275">
        <v>37277</v>
      </c>
      <c r="AC17" s="275">
        <v>37663</v>
      </c>
      <c r="AD17" s="275">
        <v>37997</v>
      </c>
      <c r="AE17" s="275">
        <f>'B1 Housing Units'!W39</f>
        <v>33830</v>
      </c>
      <c r="AF17" s="275">
        <f>'B1 Housing Units'!AD39</f>
        <v>37997</v>
      </c>
      <c r="AG17" s="102"/>
      <c r="AH17" s="102"/>
      <c r="AI17" s="274"/>
      <c r="AJ17" s="284">
        <f t="shared" ref="AJ17:AJ22" si="3">(AF17/AE17)^(1/7)-1</f>
        <v>1.6732623282749826E-2</v>
      </c>
      <c r="AK17" s="282"/>
      <c r="AL17" s="273"/>
      <c r="AM17" s="273"/>
      <c r="AN17" s="273"/>
      <c r="AO17" s="273"/>
      <c r="AP17" s="313">
        <f>'B1 Housing Units'!AM39</f>
        <v>86800</v>
      </c>
      <c r="AQ17" s="273">
        <f>'B1 Housing Units'!AO39</f>
        <v>95731</v>
      </c>
      <c r="AR17" s="273"/>
      <c r="AS17" s="102"/>
      <c r="AT17" s="316">
        <v>4167</v>
      </c>
      <c r="AU17" s="317">
        <v>1.6732623282749826E-2</v>
      </c>
      <c r="AV17" s="317"/>
      <c r="AW17" s="317">
        <v>9.6112415322817668E-3</v>
      </c>
      <c r="AX17" s="239">
        <f t="shared" ref="AX17:AX22" si="4">(AQ17/AP17)^(1/7)-1</f>
        <v>1.4089122507783047E-2</v>
      </c>
      <c r="BC17" s="338"/>
    </row>
    <row r="18" spans="1:56">
      <c r="A18" s="244" t="s">
        <v>218</v>
      </c>
      <c r="B18" s="313">
        <v>0</v>
      </c>
      <c r="C18" s="313" t="s">
        <v>17</v>
      </c>
      <c r="D18" s="313"/>
      <c r="E18" s="313" t="s">
        <v>105</v>
      </c>
      <c r="F18" s="313"/>
      <c r="G18" s="245">
        <v>59924</v>
      </c>
      <c r="H18" s="245">
        <v>84995</v>
      </c>
      <c r="I18" s="245">
        <v>93865</v>
      </c>
      <c r="J18" s="246">
        <v>102730</v>
      </c>
      <c r="K18" s="247">
        <v>3.5569517523601268E-2</v>
      </c>
      <c r="L18" s="247">
        <v>9.9759461278396966E-3</v>
      </c>
      <c r="M18" s="239">
        <v>9.0655057743500578E-3</v>
      </c>
      <c r="N18" s="314">
        <v>2.8668646952806887</v>
      </c>
      <c r="O18" s="314">
        <v>2.5931172421907172</v>
      </c>
      <c r="P18" s="314">
        <v>2.6182284656796768</v>
      </c>
      <c r="Q18" s="314">
        <v>2.4533138910509669</v>
      </c>
      <c r="R18" s="314">
        <v>0.99066857277142406</v>
      </c>
      <c r="S18" s="314">
        <v>2.5319661185460998</v>
      </c>
      <c r="T18" s="314">
        <v>2.537398650288877</v>
      </c>
      <c r="U18" s="314"/>
      <c r="V18" s="314"/>
      <c r="W18" s="275">
        <v>95104</v>
      </c>
      <c r="X18" s="275">
        <v>96203</v>
      </c>
      <c r="Y18" s="275">
        <v>97116</v>
      </c>
      <c r="Z18" s="275">
        <v>98650</v>
      </c>
      <c r="AA18" s="275">
        <v>99844</v>
      </c>
      <c r="AB18" s="275">
        <v>100773</v>
      </c>
      <c r="AC18" s="275">
        <v>101497</v>
      </c>
      <c r="AD18" s="275">
        <v>102128</v>
      </c>
      <c r="AE18" s="275">
        <f>'B1 Housing Units'!W49</f>
        <v>95104</v>
      </c>
      <c r="AF18" s="275">
        <f>'B1 Housing Units'!AD49</f>
        <v>102128</v>
      </c>
      <c r="AG18" s="102"/>
      <c r="AH18" s="102"/>
      <c r="AI18" s="274"/>
      <c r="AJ18" s="284">
        <f t="shared" si="3"/>
        <v>1.0231400606155905E-2</v>
      </c>
      <c r="AK18" s="282"/>
      <c r="AL18" s="273"/>
      <c r="AM18" s="273"/>
      <c r="AN18" s="275"/>
      <c r="AO18" s="273"/>
      <c r="AP18" s="318">
        <f>'B1 Housing Units'!AM49</f>
        <v>249004</v>
      </c>
      <c r="AQ18" s="273">
        <f>'B1 Housing Units'!AO49</f>
        <v>261767</v>
      </c>
      <c r="AR18" s="273"/>
      <c r="AS18" s="102"/>
      <c r="AT18" s="316">
        <v>7024</v>
      </c>
      <c r="AU18" s="317">
        <v>1.0231400606155905E-2</v>
      </c>
      <c r="AV18" s="317"/>
      <c r="AW18" s="317">
        <v>6.7005820705550168E-3</v>
      </c>
      <c r="AX18" s="239">
        <f t="shared" si="4"/>
        <v>7.1663900495793076E-3</v>
      </c>
      <c r="BC18" s="338"/>
    </row>
    <row r="19" spans="1:56">
      <c r="A19" s="248" t="s">
        <v>133</v>
      </c>
      <c r="B19" s="319"/>
      <c r="C19" s="319"/>
      <c r="D19" s="319"/>
      <c r="E19" s="319"/>
      <c r="F19" s="319"/>
      <c r="G19" s="249">
        <v>106256</v>
      </c>
      <c r="H19" s="249">
        <v>154936</v>
      </c>
      <c r="I19" s="249">
        <v>171663</v>
      </c>
      <c r="J19" s="249">
        <v>190417</v>
      </c>
      <c r="K19" s="250">
        <v>3.8436363530396367E-2</v>
      </c>
      <c r="L19" s="250">
        <v>1.0304845370339377E-2</v>
      </c>
      <c r="M19" s="240">
        <v>1.04222523852886E-2</v>
      </c>
      <c r="N19" s="320">
        <v>0</v>
      </c>
      <c r="O19" s="320">
        <v>0</v>
      </c>
      <c r="P19" s="320">
        <v>2.4681079282772544</v>
      </c>
      <c r="Q19" s="320">
        <v>2.292017343873181</v>
      </c>
      <c r="R19" s="320">
        <v>0</v>
      </c>
      <c r="S19" s="320">
        <v>2.3977343346780566</v>
      </c>
      <c r="T19" s="320">
        <v>2.3995844766346806</v>
      </c>
      <c r="U19" s="320"/>
      <c r="V19" s="320"/>
      <c r="W19" s="270">
        <v>174338</v>
      </c>
      <c r="X19" s="270">
        <v>176558</v>
      </c>
      <c r="Y19" s="270">
        <v>178759</v>
      </c>
      <c r="Z19" s="270">
        <v>181627</v>
      </c>
      <c r="AA19" s="270">
        <v>184205</v>
      </c>
      <c r="AB19" s="270">
        <v>186362</v>
      </c>
      <c r="AC19" s="270">
        <v>187732</v>
      </c>
      <c r="AD19" s="270">
        <v>188911</v>
      </c>
      <c r="AE19" s="270">
        <f>'B1 Housing Units'!W50</f>
        <v>174338</v>
      </c>
      <c r="AF19" s="270">
        <f>'B1 Housing Units'!AD50</f>
        <v>188911</v>
      </c>
      <c r="AG19" s="108"/>
      <c r="AH19" s="108"/>
      <c r="AI19" s="268"/>
      <c r="AJ19" s="293">
        <f t="shared" si="3"/>
        <v>1.1534596437749345E-2</v>
      </c>
      <c r="AK19" s="294"/>
      <c r="AL19" s="269"/>
      <c r="AM19" s="321"/>
      <c r="AN19" s="270"/>
      <c r="AO19" s="269"/>
      <c r="AP19" s="322">
        <f>'B1 Housing Units'!AM50</f>
        <v>430285</v>
      </c>
      <c r="AQ19" s="269">
        <f>'B1 Housing Units'!AO50</f>
        <v>456540</v>
      </c>
      <c r="AR19" s="269"/>
      <c r="AS19" s="108"/>
      <c r="AT19" s="323"/>
      <c r="AU19" s="324"/>
      <c r="AV19" s="324"/>
      <c r="AW19" s="324"/>
      <c r="AX19" s="240">
        <f t="shared" si="4"/>
        <v>8.4971172349710411E-3</v>
      </c>
      <c r="BC19" s="338"/>
    </row>
    <row r="20" spans="1:56">
      <c r="A20" s="263" t="s">
        <v>122</v>
      </c>
      <c r="B20" s="325">
        <v>0</v>
      </c>
      <c r="C20" s="325" t="s">
        <v>34</v>
      </c>
      <c r="D20" s="325"/>
      <c r="E20" s="325" t="s">
        <v>34</v>
      </c>
      <c r="F20" s="325"/>
      <c r="G20" s="264">
        <v>101208</v>
      </c>
      <c r="H20" s="264">
        <v>135622</v>
      </c>
      <c r="I20" s="264">
        <v>149961</v>
      </c>
      <c r="J20" s="265">
        <v>166053</v>
      </c>
      <c r="K20" s="266">
        <v>2.9701938135739514E-2</v>
      </c>
      <c r="L20" s="266">
        <v>1.0101040153634111E-2</v>
      </c>
      <c r="M20" s="267">
        <v>1.0245302798186362E-2</v>
      </c>
      <c r="N20" s="326">
        <v>0</v>
      </c>
      <c r="O20" s="326">
        <v>0</v>
      </c>
      <c r="P20" s="326">
        <v>2.5083547938799571</v>
      </c>
      <c r="Q20" s="326">
        <v>2.3289893714607208</v>
      </c>
      <c r="R20" s="326">
        <v>0</v>
      </c>
      <c r="S20" s="326">
        <v>2.4261898278418204</v>
      </c>
      <c r="T20" s="326">
        <v>2.4332422273305943</v>
      </c>
      <c r="U20" s="326"/>
      <c r="V20" s="326"/>
      <c r="W20" s="327">
        <v>151829</v>
      </c>
      <c r="X20" s="327">
        <v>153597</v>
      </c>
      <c r="Y20" s="327">
        <v>156026</v>
      </c>
      <c r="Z20" s="327">
        <v>158232</v>
      </c>
      <c r="AA20" s="327">
        <v>160374</v>
      </c>
      <c r="AB20" s="327">
        <v>162164</v>
      </c>
      <c r="AC20" s="327">
        <v>163522</v>
      </c>
      <c r="AD20" s="327">
        <v>164570</v>
      </c>
      <c r="AE20" s="327">
        <f>'B1 Housing Units'!W51</f>
        <v>151829</v>
      </c>
      <c r="AF20" s="327">
        <f>'B1 Housing Units'!AD51</f>
        <v>164570</v>
      </c>
      <c r="AG20" s="285"/>
      <c r="AH20" s="285"/>
      <c r="AI20" s="286"/>
      <c r="AJ20" s="287">
        <f t="shared" si="3"/>
        <v>1.1578102471820229E-2</v>
      </c>
      <c r="AK20" s="288"/>
      <c r="AL20" s="289"/>
      <c r="AM20" s="328"/>
      <c r="AN20" s="329"/>
      <c r="AO20" s="289"/>
      <c r="AP20" s="329">
        <f>'B1 Housing Units'!AM51</f>
        <v>380841</v>
      </c>
      <c r="AQ20" s="289">
        <f>'B1 Housing Units'!AO51</f>
        <v>401397</v>
      </c>
      <c r="AR20" s="289"/>
      <c r="AS20" s="285"/>
      <c r="AT20" s="330"/>
      <c r="AU20" s="331"/>
      <c r="AV20" s="331"/>
      <c r="AW20" s="331"/>
      <c r="AX20" s="267">
        <f t="shared" si="4"/>
        <v>7.5381264548057825E-3</v>
      </c>
      <c r="BC20" s="338"/>
      <c r="BD20" s="338"/>
    </row>
    <row r="21" spans="1:56" ht="14">
      <c r="A21" s="263" t="s">
        <v>123</v>
      </c>
      <c r="B21" s="325">
        <v>0</v>
      </c>
      <c r="C21" s="325"/>
      <c r="D21" s="325"/>
      <c r="E21" s="325" t="s">
        <v>17</v>
      </c>
      <c r="F21" s="325"/>
      <c r="G21" s="264">
        <v>69375</v>
      </c>
      <c r="H21" s="264">
        <v>101773</v>
      </c>
      <c r="I21" s="265">
        <v>113023</v>
      </c>
      <c r="J21" s="265">
        <v>126709</v>
      </c>
      <c r="K21" s="266">
        <v>3.9065578530273593E-2</v>
      </c>
      <c r="L21" s="266">
        <v>1.0539806016414799E-2</v>
      </c>
      <c r="M21" s="267">
        <v>1.1495752180498808E-2</v>
      </c>
      <c r="N21" s="326">
        <v>2.7437117117117116</v>
      </c>
      <c r="O21" s="326">
        <v>2.4</v>
      </c>
      <c r="P21" s="326">
        <v>2.4099941783172731</v>
      </c>
      <c r="Q21" s="326">
        <v>2.2213777140614615</v>
      </c>
      <c r="R21" s="326">
        <v>2.3564239760494301</v>
      </c>
      <c r="S21" s="326">
        <v>2.3405881467753304</v>
      </c>
      <c r="T21" s="326">
        <v>2.350043017372704</v>
      </c>
      <c r="U21" s="326"/>
      <c r="V21" s="326"/>
      <c r="W21" s="327">
        <v>115087</v>
      </c>
      <c r="X21" s="327">
        <v>116663</v>
      </c>
      <c r="Y21" s="327">
        <v>118242</v>
      </c>
      <c r="Z21" s="327">
        <v>120313</v>
      </c>
      <c r="AA21" s="327">
        <v>122332</v>
      </c>
      <c r="AB21" s="327">
        <v>123915</v>
      </c>
      <c r="AC21" s="327">
        <v>124859</v>
      </c>
      <c r="AD21" s="327">
        <v>125592</v>
      </c>
      <c r="AE21" s="327">
        <f>'B1 Housing Units'!W52</f>
        <v>115087</v>
      </c>
      <c r="AF21" s="327">
        <f>'B1 Housing Units'!AD52</f>
        <v>125592</v>
      </c>
      <c r="AG21" s="291"/>
      <c r="AH21" s="291"/>
      <c r="AI21" s="286"/>
      <c r="AJ21" s="287">
        <f t="shared" si="3"/>
        <v>1.2556781675669537E-2</v>
      </c>
      <c r="AK21" s="288"/>
      <c r="AL21" s="289"/>
      <c r="AM21" s="289"/>
      <c r="AN21" s="329"/>
      <c r="AO21" s="289"/>
      <c r="AP21" s="329">
        <f>'B1 Housing Units'!AM52</f>
        <v>277359</v>
      </c>
      <c r="AQ21" s="289">
        <f>'B1 Housing Units'!AO52</f>
        <v>295948</v>
      </c>
      <c r="AR21" s="289"/>
      <c r="AS21" s="291"/>
      <c r="AT21" s="330">
        <v>10505</v>
      </c>
      <c r="AU21" s="331">
        <v>1.2556781675669537E-2</v>
      </c>
      <c r="AV21" s="331"/>
      <c r="AW21" s="331">
        <v>6.7439945309579752E-3</v>
      </c>
      <c r="AX21" s="267">
        <f t="shared" si="4"/>
        <v>9.3103696633471955E-3</v>
      </c>
      <c r="BC21" s="338"/>
    </row>
    <row r="22" spans="1:56" ht="14">
      <c r="A22" s="253" t="s">
        <v>271</v>
      </c>
      <c r="B22" s="332">
        <v>0</v>
      </c>
      <c r="C22" s="332"/>
      <c r="D22" s="332"/>
      <c r="E22" s="332" t="s">
        <v>106</v>
      </c>
      <c r="F22" s="332"/>
      <c r="G22" s="254">
        <v>349001</v>
      </c>
      <c r="H22" s="254">
        <v>503541</v>
      </c>
      <c r="I22" s="255">
        <v>546524</v>
      </c>
      <c r="J22" s="255">
        <v>614754</v>
      </c>
      <c r="K22" s="256">
        <v>3.7339264285494833E-2</v>
      </c>
      <c r="L22" s="256">
        <v>8.2249489217078864E-3</v>
      </c>
      <c r="M22" s="257">
        <v>1.1833869210773784E-2</v>
      </c>
      <c r="N22" s="333">
        <v>2.6374566261987789</v>
      </c>
      <c r="O22" s="333">
        <v>2.2029030406660035</v>
      </c>
      <c r="P22" s="333">
        <v>2.2299609434221068</v>
      </c>
      <c r="Q22" s="333">
        <v>2.0530634355143169</v>
      </c>
      <c r="R22" s="333">
        <v>2.1693190647677838</v>
      </c>
      <c r="S22" s="333">
        <v>2.1583595810648672</v>
      </c>
      <c r="T22" s="333">
        <v>2.1663948944995166</v>
      </c>
      <c r="U22" s="333"/>
      <c r="V22" s="333"/>
      <c r="W22" s="334">
        <v>554068</v>
      </c>
      <c r="X22" s="334">
        <v>561147</v>
      </c>
      <c r="Y22" s="334">
        <v>570045</v>
      </c>
      <c r="Z22" s="334">
        <v>579308</v>
      </c>
      <c r="AA22" s="334">
        <v>588378</v>
      </c>
      <c r="AB22" s="334">
        <v>596080</v>
      </c>
      <c r="AC22" s="334">
        <v>601808</v>
      </c>
      <c r="AD22" s="334">
        <v>606181</v>
      </c>
      <c r="AE22" s="334">
        <f>'B1 Housing Units'!W53</f>
        <v>554068</v>
      </c>
      <c r="AF22" s="334">
        <f>'B1 Housing Units'!AD53</f>
        <v>606181</v>
      </c>
      <c r="AG22" s="296"/>
      <c r="AH22" s="296"/>
      <c r="AI22" s="297"/>
      <c r="AJ22" s="298">
        <f t="shared" si="3"/>
        <v>1.2924407200443966E-2</v>
      </c>
      <c r="AK22" s="299"/>
      <c r="AL22" s="300"/>
      <c r="AM22" s="300"/>
      <c r="AN22" s="335"/>
      <c r="AO22" s="300"/>
      <c r="AP22" s="335">
        <f>'B1 Housing Units'!AM53</f>
        <v>1235550</v>
      </c>
      <c r="AQ22" s="300">
        <f>'B1 Housing Units'!AO53</f>
        <v>1315000</v>
      </c>
      <c r="AR22" s="300"/>
      <c r="AS22" s="296"/>
      <c r="AT22" s="336">
        <v>52113</v>
      </c>
      <c r="AU22" s="337">
        <v>1.2924407200443966E-2</v>
      </c>
      <c r="AV22" s="337"/>
      <c r="AW22" s="337">
        <v>8.4372622949673293E-3</v>
      </c>
      <c r="AX22" s="257">
        <f t="shared" si="4"/>
        <v>8.9426703865744805E-3</v>
      </c>
      <c r="BC22" s="338"/>
    </row>
  </sheetData>
  <mergeCells count="27">
    <mergeCell ref="BC14:BC15"/>
    <mergeCell ref="W13:AH14"/>
    <mergeCell ref="AJ13:AJ14"/>
    <mergeCell ref="AK13:AR14"/>
    <mergeCell ref="AT13:AU13"/>
    <mergeCell ref="AX13:AX14"/>
    <mergeCell ref="AT14:AU14"/>
    <mergeCell ref="B13:F13"/>
    <mergeCell ref="G13:J13"/>
    <mergeCell ref="K13:M14"/>
    <mergeCell ref="N13:O14"/>
    <mergeCell ref="P13:V14"/>
    <mergeCell ref="B14:F14"/>
    <mergeCell ref="G14:J14"/>
    <mergeCell ref="AX1:AX2"/>
    <mergeCell ref="AT1:AU1"/>
    <mergeCell ref="B2:F2"/>
    <mergeCell ref="G2:J2"/>
    <mergeCell ref="AT2:AU2"/>
    <mergeCell ref="AK1:AR2"/>
    <mergeCell ref="AJ1:AJ2"/>
    <mergeCell ref="B1:F1"/>
    <mergeCell ref="G1:J1"/>
    <mergeCell ref="K1:M2"/>
    <mergeCell ref="N1:O2"/>
    <mergeCell ref="P1:V2"/>
    <mergeCell ref="W1:AH2"/>
  </mergeCells>
  <pageMargins left="0.7" right="0.7" top="0.75" bottom="0.75" header="0.3" footer="0.3"/>
  <pageSetup scale="91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66"/>
  <sheetViews>
    <sheetView workbookViewId="0">
      <selection activeCell="I53" sqref="I53"/>
    </sheetView>
  </sheetViews>
  <sheetFormatPr baseColWidth="10" defaultColWidth="8.83203125" defaultRowHeight="15"/>
  <cols>
    <col min="1" max="1" width="19.1640625" style="78" customWidth="1"/>
    <col min="2" max="4" width="9.1640625" style="85" hidden="1" customWidth="1"/>
    <col min="5" max="5" width="9.1640625" style="86" customWidth="1"/>
    <col min="6" max="8" width="9.1640625" style="85" customWidth="1"/>
    <col min="9" max="10" width="9.1640625" style="85" hidden="1" customWidth="1"/>
    <col min="11" max="13" width="9.6640625" style="78" hidden="1" customWidth="1"/>
    <col min="14" max="14" width="9.5" style="78" hidden="1" customWidth="1"/>
    <col min="15" max="15" width="9.5" style="78" customWidth="1"/>
    <col min="16" max="16" width="9.6640625" style="78" customWidth="1"/>
    <col min="17" max="20" width="9.6640625" style="78" hidden="1" customWidth="1"/>
    <col min="21" max="22" width="8.5" style="78" hidden="1" customWidth="1"/>
    <col min="23" max="23" width="7.6640625" style="78" hidden="1" customWidth="1"/>
    <col min="24" max="24" width="0" hidden="1" customWidth="1"/>
  </cols>
  <sheetData>
    <row r="1" spans="1:26" ht="17">
      <c r="A1" s="76" t="s">
        <v>125</v>
      </c>
      <c r="B1" s="77"/>
      <c r="C1" s="77"/>
      <c r="D1" s="77"/>
      <c r="E1" s="77"/>
      <c r="F1" s="77"/>
      <c r="G1" s="77"/>
      <c r="H1" s="77"/>
      <c r="I1" s="77"/>
      <c r="J1" s="77"/>
      <c r="U1" s="950"/>
      <c r="V1" s="951"/>
      <c r="W1" s="951"/>
    </row>
    <row r="2" spans="1:26" ht="17">
      <c r="A2" s="557"/>
      <c r="B2" s="558"/>
      <c r="C2" s="558"/>
      <c r="D2" s="558"/>
      <c r="E2" s="558"/>
      <c r="F2" s="558"/>
      <c r="G2" s="558"/>
      <c r="H2" s="558"/>
      <c r="I2" s="558"/>
      <c r="J2" s="558"/>
      <c r="K2" s="957" t="s">
        <v>126</v>
      </c>
      <c r="L2" s="955"/>
      <c r="M2" s="955"/>
      <c r="N2" s="955"/>
      <c r="O2" s="955"/>
      <c r="P2" s="955"/>
      <c r="Q2" s="955"/>
      <c r="R2" s="955"/>
      <c r="S2" s="955"/>
      <c r="T2" s="955"/>
      <c r="U2" s="955"/>
      <c r="V2" s="955"/>
      <c r="W2" s="955"/>
      <c r="X2" s="955"/>
      <c r="Y2" s="955"/>
      <c r="Z2" s="956"/>
    </row>
    <row r="3" spans="1:26" ht="13">
      <c r="A3" s="182" t="s">
        <v>114</v>
      </c>
      <c r="B3" s="181">
        <v>2005</v>
      </c>
      <c r="C3" s="181">
        <v>2006</v>
      </c>
      <c r="D3" s="181">
        <v>2007</v>
      </c>
      <c r="E3" s="181">
        <v>2008</v>
      </c>
      <c r="F3" s="181">
        <v>2009</v>
      </c>
      <c r="G3" s="181">
        <v>2010</v>
      </c>
      <c r="H3" s="181">
        <v>2011</v>
      </c>
      <c r="I3" s="181">
        <v>2012</v>
      </c>
      <c r="J3" s="181">
        <v>2013</v>
      </c>
      <c r="K3" s="181" t="s">
        <v>127</v>
      </c>
      <c r="L3" s="181" t="s">
        <v>128</v>
      </c>
      <c r="M3" s="181" t="s">
        <v>129</v>
      </c>
      <c r="N3" s="181" t="s">
        <v>130</v>
      </c>
      <c r="O3" s="181" t="s">
        <v>131</v>
      </c>
      <c r="P3" s="181" t="s">
        <v>246</v>
      </c>
      <c r="Q3" s="181" t="s">
        <v>247</v>
      </c>
      <c r="R3" s="181" t="s">
        <v>248</v>
      </c>
      <c r="S3" s="181"/>
      <c r="T3" s="181"/>
      <c r="U3" s="181">
        <v>2007</v>
      </c>
      <c r="V3" s="181">
        <v>2008</v>
      </c>
      <c r="W3" s="181">
        <v>2009</v>
      </c>
      <c r="X3" s="181" t="s">
        <v>130</v>
      </c>
      <c r="Y3" s="181" t="s">
        <v>131</v>
      </c>
      <c r="Z3" s="181" t="s">
        <v>246</v>
      </c>
    </row>
    <row r="4" spans="1:26" ht="13" hidden="1">
      <c r="A4" s="79" t="s">
        <v>25</v>
      </c>
      <c r="B4" s="80">
        <v>0</v>
      </c>
      <c r="C4" s="80">
        <v>4</v>
      </c>
      <c r="D4" s="80">
        <v>2</v>
      </c>
      <c r="E4" s="80">
        <v>9</v>
      </c>
      <c r="F4" s="80">
        <v>7</v>
      </c>
      <c r="G4" s="80">
        <v>8</v>
      </c>
      <c r="H4" s="80"/>
      <c r="I4" s="80"/>
      <c r="J4" s="80"/>
      <c r="K4" s="80">
        <f t="shared" ref="K4:M5" si="0">C4-B4</f>
        <v>4</v>
      </c>
      <c r="L4" s="80">
        <f t="shared" si="0"/>
        <v>-2</v>
      </c>
      <c r="M4" s="80">
        <f t="shared" si="0"/>
        <v>7</v>
      </c>
      <c r="N4" s="80">
        <f t="shared" ref="N4:R19" si="1">F4-E4</f>
        <v>-2</v>
      </c>
      <c r="O4" s="80">
        <f t="shared" si="1"/>
        <v>1</v>
      </c>
      <c r="P4" s="80">
        <f t="shared" si="1"/>
        <v>-8</v>
      </c>
      <c r="Q4" s="80">
        <f t="shared" si="1"/>
        <v>0</v>
      </c>
      <c r="R4" s="80">
        <f t="shared" si="1"/>
        <v>0</v>
      </c>
      <c r="S4" s="80"/>
      <c r="T4" s="80"/>
      <c r="U4" s="81">
        <f>D4/'B1 Housing Units'!AD5</f>
        <v>2.2962112514351321E-3</v>
      </c>
      <c r="V4" s="81">
        <f>E4/'B1 Housing Units'!AE5</f>
        <v>1.0250569476082005E-2</v>
      </c>
      <c r="W4" s="81">
        <f>F4/'B1 Housing Units'!AF5</f>
        <v>7.9275198187995465E-3</v>
      </c>
      <c r="X4" s="351"/>
      <c r="Y4" s="351"/>
      <c r="Z4" s="351"/>
    </row>
    <row r="5" spans="1:26" ht="13" hidden="1">
      <c r="A5" s="79" t="s">
        <v>27</v>
      </c>
      <c r="B5" s="80">
        <v>3</v>
      </c>
      <c r="C5" s="80">
        <v>8</v>
      </c>
      <c r="D5" s="80">
        <v>14</v>
      </c>
      <c r="E5" s="80">
        <v>38</v>
      </c>
      <c r="F5" s="80">
        <v>21</v>
      </c>
      <c r="G5" s="80">
        <v>25</v>
      </c>
      <c r="H5" s="80"/>
      <c r="I5" s="80"/>
      <c r="J5" s="80"/>
      <c r="K5" s="80">
        <f t="shared" si="0"/>
        <v>5</v>
      </c>
      <c r="L5" s="80">
        <f t="shared" si="0"/>
        <v>6</v>
      </c>
      <c r="M5" s="80">
        <f t="shared" si="0"/>
        <v>24</v>
      </c>
      <c r="N5" s="80">
        <f t="shared" si="1"/>
        <v>-17</v>
      </c>
      <c r="O5" s="80">
        <f t="shared" si="1"/>
        <v>4</v>
      </c>
      <c r="P5" s="80">
        <f t="shared" si="1"/>
        <v>-25</v>
      </c>
      <c r="Q5" s="80">
        <f t="shared" si="1"/>
        <v>0</v>
      </c>
      <c r="R5" s="80">
        <f t="shared" si="1"/>
        <v>0</v>
      </c>
      <c r="S5" s="80"/>
      <c r="T5" s="80"/>
      <c r="U5" s="81">
        <f>D5/'B1 Housing Units'!AD6</f>
        <v>2.1154427319431852E-3</v>
      </c>
      <c r="V5" s="81">
        <f>E5/'B1 Housing Units'!AE6</f>
        <v>5.6346381969157771E-3</v>
      </c>
      <c r="W5" s="81">
        <f>F5/'B1 Housing Units'!AF6</f>
        <v>3.1106502740334764E-3</v>
      </c>
      <c r="X5" s="351"/>
      <c r="Y5" s="351"/>
      <c r="Z5" s="351"/>
    </row>
    <row r="6" spans="1:26" ht="13" hidden="1">
      <c r="A6" s="79" t="s">
        <v>29</v>
      </c>
      <c r="B6" s="80">
        <v>1</v>
      </c>
      <c r="C6" s="80">
        <v>1</v>
      </c>
      <c r="D6" s="80">
        <v>1</v>
      </c>
      <c r="E6" s="80">
        <v>4</v>
      </c>
      <c r="F6" s="80">
        <v>6</v>
      </c>
      <c r="G6" s="80">
        <v>6</v>
      </c>
      <c r="H6" s="80"/>
      <c r="I6" s="80"/>
      <c r="J6" s="80"/>
      <c r="K6" s="80">
        <f t="shared" ref="K6:R52" si="2">C6-B6</f>
        <v>0</v>
      </c>
      <c r="L6" s="80">
        <f t="shared" ref="L6:L20" si="3">D6-C6</f>
        <v>0</v>
      </c>
      <c r="M6" s="80">
        <f t="shared" ref="M6:M20" si="4">E6-D6</f>
        <v>3</v>
      </c>
      <c r="N6" s="80">
        <f t="shared" si="1"/>
        <v>2</v>
      </c>
      <c r="O6" s="80">
        <f t="shared" si="1"/>
        <v>0</v>
      </c>
      <c r="P6" s="80">
        <f t="shared" si="1"/>
        <v>-6</v>
      </c>
      <c r="Q6" s="80">
        <f t="shared" si="1"/>
        <v>0</v>
      </c>
      <c r="R6" s="80">
        <f t="shared" si="1"/>
        <v>0</v>
      </c>
      <c r="S6" s="80"/>
      <c r="T6" s="80"/>
      <c r="U6" s="81">
        <f>D6/'B1 Housing Units'!AD7</f>
        <v>7.2411296162201298E-4</v>
      </c>
      <c r="V6" s="81">
        <f>E6/'B1 Housing Units'!AE7</f>
        <v>2.871500358937545E-3</v>
      </c>
      <c r="W6" s="81">
        <f>F6/'B1 Housing Units'!AF7</f>
        <v>4.261363636363636E-3</v>
      </c>
      <c r="X6" s="351"/>
      <c r="Y6" s="351"/>
      <c r="Z6" s="351"/>
    </row>
    <row r="7" spans="1:26" ht="13" hidden="1">
      <c r="A7" s="79" t="s">
        <v>31</v>
      </c>
      <c r="B7" s="80">
        <v>3</v>
      </c>
      <c r="C7" s="80">
        <v>12</v>
      </c>
      <c r="D7" s="80">
        <v>22</v>
      </c>
      <c r="E7" s="80">
        <v>35</v>
      </c>
      <c r="F7" s="80">
        <v>32</v>
      </c>
      <c r="G7" s="80">
        <v>46</v>
      </c>
      <c r="H7" s="80"/>
      <c r="I7" s="80"/>
      <c r="J7" s="80"/>
      <c r="K7" s="80">
        <f t="shared" si="2"/>
        <v>9</v>
      </c>
      <c r="L7" s="80">
        <f t="shared" si="3"/>
        <v>10</v>
      </c>
      <c r="M7" s="80">
        <f t="shared" si="4"/>
        <v>13</v>
      </c>
      <c r="N7" s="80">
        <f t="shared" si="1"/>
        <v>-3</v>
      </c>
      <c r="O7" s="80">
        <f t="shared" si="1"/>
        <v>14</v>
      </c>
      <c r="P7" s="80">
        <f t="shared" si="1"/>
        <v>-46</v>
      </c>
      <c r="Q7" s="80">
        <f t="shared" si="1"/>
        <v>0</v>
      </c>
      <c r="R7" s="80">
        <f t="shared" si="1"/>
        <v>0</v>
      </c>
      <c r="S7" s="80"/>
      <c r="T7" s="80"/>
      <c r="U7" s="81">
        <f>D7/'B1 Housing Units'!AD8</f>
        <v>2.2282994024106148E-3</v>
      </c>
      <c r="V7" s="81">
        <f>E7/'B1 Housing Units'!AE8</f>
        <v>3.5371399696816574E-3</v>
      </c>
      <c r="W7" s="81">
        <f>F7/'B1 Housing Units'!AF8</f>
        <v>3.2287357481586118E-3</v>
      </c>
      <c r="X7" s="351"/>
      <c r="Y7" s="351"/>
      <c r="Z7" s="351"/>
    </row>
    <row r="8" spans="1:26" ht="13" hidden="1">
      <c r="A8" s="79" t="s">
        <v>32</v>
      </c>
      <c r="B8" s="80">
        <v>1</v>
      </c>
      <c r="C8" s="80">
        <v>0</v>
      </c>
      <c r="D8" s="80">
        <v>5</v>
      </c>
      <c r="E8" s="80">
        <v>4</v>
      </c>
      <c r="F8" s="80">
        <v>3</v>
      </c>
      <c r="G8" s="80">
        <v>3</v>
      </c>
      <c r="H8" s="80"/>
      <c r="I8" s="80"/>
      <c r="J8" s="80"/>
      <c r="K8" s="80">
        <f t="shared" si="2"/>
        <v>-1</v>
      </c>
      <c r="L8" s="80">
        <f t="shared" si="3"/>
        <v>5</v>
      </c>
      <c r="M8" s="80">
        <f t="shared" si="4"/>
        <v>-1</v>
      </c>
      <c r="N8" s="80">
        <f t="shared" si="1"/>
        <v>-1</v>
      </c>
      <c r="O8" s="80">
        <f t="shared" si="1"/>
        <v>0</v>
      </c>
      <c r="P8" s="80">
        <f t="shared" si="1"/>
        <v>-3</v>
      </c>
      <c r="Q8" s="80">
        <f t="shared" si="1"/>
        <v>0</v>
      </c>
      <c r="R8" s="80">
        <f t="shared" si="1"/>
        <v>0</v>
      </c>
      <c r="S8" s="80"/>
      <c r="T8" s="80"/>
      <c r="U8" s="81">
        <f>D8/'B1 Housing Units'!AD9</f>
        <v>5.9031877213695395E-3</v>
      </c>
      <c r="V8" s="81">
        <f>E8/'B1 Housing Units'!AE9</f>
        <v>4.6948356807511738E-3</v>
      </c>
      <c r="W8" s="81">
        <f>F8/'B1 Housing Units'!AF9</f>
        <v>3.5087719298245615E-3</v>
      </c>
      <c r="X8" s="351"/>
      <c r="Y8" s="351"/>
      <c r="Z8" s="351"/>
    </row>
    <row r="9" spans="1:26" ht="13" hidden="1">
      <c r="A9" s="79" t="s">
        <v>35</v>
      </c>
      <c r="B9" s="80">
        <v>1</v>
      </c>
      <c r="C9" s="80">
        <v>0</v>
      </c>
      <c r="D9" s="80">
        <v>4</v>
      </c>
      <c r="E9" s="80">
        <v>4</v>
      </c>
      <c r="F9" s="80">
        <v>3</v>
      </c>
      <c r="G9" s="80">
        <v>8</v>
      </c>
      <c r="H9" s="80"/>
      <c r="I9" s="80"/>
      <c r="J9" s="80"/>
      <c r="K9" s="80">
        <f t="shared" si="2"/>
        <v>-1</v>
      </c>
      <c r="L9" s="80">
        <f t="shared" si="3"/>
        <v>4</v>
      </c>
      <c r="M9" s="80">
        <f t="shared" si="4"/>
        <v>0</v>
      </c>
      <c r="N9" s="80">
        <f t="shared" si="1"/>
        <v>-1</v>
      </c>
      <c r="O9" s="80">
        <f t="shared" si="1"/>
        <v>5</v>
      </c>
      <c r="P9" s="80">
        <f t="shared" si="1"/>
        <v>-8</v>
      </c>
      <c r="Q9" s="80">
        <f t="shared" si="1"/>
        <v>0</v>
      </c>
      <c r="R9" s="80">
        <f t="shared" si="1"/>
        <v>0</v>
      </c>
      <c r="S9" s="80"/>
      <c r="T9" s="80"/>
      <c r="U9" s="81">
        <f>D9/'B1 Housing Units'!AD10</f>
        <v>5.1480051480051478E-3</v>
      </c>
      <c r="V9" s="81">
        <f>E9/'B1 Housing Units'!AE10</f>
        <v>5.1282051282051282E-3</v>
      </c>
      <c r="W9" s="81">
        <f>F9/'B1 Housing Units'!AF10</f>
        <v>3.8461538461538464E-3</v>
      </c>
      <c r="X9" s="351"/>
      <c r="Y9" s="351"/>
      <c r="Z9" s="351"/>
    </row>
    <row r="10" spans="1:26" ht="13" hidden="1">
      <c r="A10" s="79" t="s">
        <v>41</v>
      </c>
      <c r="B10" s="80">
        <v>0</v>
      </c>
      <c r="C10" s="80">
        <v>0</v>
      </c>
      <c r="D10" s="80">
        <v>1</v>
      </c>
      <c r="E10" s="80">
        <v>0</v>
      </c>
      <c r="F10" s="80">
        <v>0</v>
      </c>
      <c r="G10" s="80">
        <v>0</v>
      </c>
      <c r="H10" s="80"/>
      <c r="I10" s="80"/>
      <c r="J10" s="80"/>
      <c r="K10" s="80">
        <f t="shared" si="2"/>
        <v>0</v>
      </c>
      <c r="L10" s="80">
        <f t="shared" si="3"/>
        <v>1</v>
      </c>
      <c r="M10" s="80">
        <f t="shared" si="4"/>
        <v>-1</v>
      </c>
      <c r="N10" s="80">
        <f t="shared" si="1"/>
        <v>0</v>
      </c>
      <c r="O10" s="80">
        <f t="shared" si="1"/>
        <v>0</v>
      </c>
      <c r="P10" s="80">
        <f t="shared" si="1"/>
        <v>0</v>
      </c>
      <c r="Q10" s="80">
        <f t="shared" si="1"/>
        <v>0</v>
      </c>
      <c r="R10" s="80">
        <f t="shared" si="1"/>
        <v>0</v>
      </c>
      <c r="S10" s="80"/>
      <c r="T10" s="80"/>
      <c r="U10" s="81">
        <f>D10/'B1 Housing Units'!AD11</f>
        <v>1.9305019305019305E-3</v>
      </c>
      <c r="V10" s="81">
        <f>E10/'B1 Housing Units'!AE11</f>
        <v>0</v>
      </c>
      <c r="W10" s="81">
        <f>F10/'B1 Housing Units'!AF11</f>
        <v>0</v>
      </c>
      <c r="X10" s="351"/>
      <c r="Y10" s="351"/>
      <c r="Z10" s="351"/>
    </row>
    <row r="11" spans="1:26" ht="13" hidden="1">
      <c r="A11" s="79" t="s">
        <v>42</v>
      </c>
      <c r="B11" s="82">
        <v>0</v>
      </c>
      <c r="C11" s="82">
        <v>1</v>
      </c>
      <c r="D11" s="82">
        <v>1</v>
      </c>
      <c r="E11" s="82">
        <v>2</v>
      </c>
      <c r="F11" s="82">
        <v>1</v>
      </c>
      <c r="G11" s="82">
        <v>0</v>
      </c>
      <c r="H11" s="82"/>
      <c r="I11" s="82"/>
      <c r="J11" s="82"/>
      <c r="K11" s="82">
        <f t="shared" si="2"/>
        <v>1</v>
      </c>
      <c r="L11" s="82">
        <f t="shared" si="3"/>
        <v>0</v>
      </c>
      <c r="M11" s="82">
        <f t="shared" si="4"/>
        <v>1</v>
      </c>
      <c r="N11" s="82">
        <f t="shared" si="1"/>
        <v>-1</v>
      </c>
      <c r="O11" s="82">
        <f t="shared" si="1"/>
        <v>-1</v>
      </c>
      <c r="P11" s="82">
        <f t="shared" si="1"/>
        <v>0</v>
      </c>
      <c r="Q11" s="82">
        <f t="shared" si="1"/>
        <v>0</v>
      </c>
      <c r="R11" s="82">
        <f t="shared" si="1"/>
        <v>0</v>
      </c>
      <c r="S11" s="82"/>
      <c r="T11" s="82"/>
      <c r="U11" s="81">
        <f>D11/'B1 Housing Units'!AD12</f>
        <v>1.6835016835016834E-3</v>
      </c>
      <c r="V11" s="81">
        <f>E11/'B1 Housing Units'!AE12</f>
        <v>3.3500837520938024E-3</v>
      </c>
      <c r="W11" s="81">
        <f>F11/'B1 Housing Units'!AF12</f>
        <v>1.6666666666666668E-3</v>
      </c>
      <c r="X11" s="351"/>
      <c r="Y11" s="351"/>
      <c r="Z11" s="351"/>
    </row>
    <row r="12" spans="1:26" ht="13" hidden="1">
      <c r="A12" s="79" t="s">
        <v>43</v>
      </c>
      <c r="B12" s="80">
        <v>0</v>
      </c>
      <c r="C12" s="80">
        <v>2</v>
      </c>
      <c r="D12" s="80">
        <v>0</v>
      </c>
      <c r="E12" s="80">
        <v>1</v>
      </c>
      <c r="F12" s="80">
        <v>1</v>
      </c>
      <c r="G12" s="80">
        <v>2</v>
      </c>
      <c r="H12" s="80"/>
      <c r="I12" s="80"/>
      <c r="J12" s="80"/>
      <c r="K12" s="80">
        <f t="shared" si="2"/>
        <v>2</v>
      </c>
      <c r="L12" s="80">
        <f t="shared" si="3"/>
        <v>-2</v>
      </c>
      <c r="M12" s="80">
        <f t="shared" si="4"/>
        <v>1</v>
      </c>
      <c r="N12" s="80">
        <f t="shared" si="1"/>
        <v>0</v>
      </c>
      <c r="O12" s="80">
        <f t="shared" si="1"/>
        <v>1</v>
      </c>
      <c r="P12" s="80">
        <f t="shared" si="1"/>
        <v>-2</v>
      </c>
      <c r="Q12" s="80">
        <f t="shared" si="1"/>
        <v>0</v>
      </c>
      <c r="R12" s="80">
        <f t="shared" si="1"/>
        <v>0</v>
      </c>
      <c r="S12" s="80"/>
      <c r="T12" s="80"/>
      <c r="U12" s="81">
        <f>D12/'B1 Housing Units'!AD13</f>
        <v>0</v>
      </c>
      <c r="V12" s="81">
        <f>E12/'B1 Housing Units'!AE13</f>
        <v>3.0864197530864196E-3</v>
      </c>
      <c r="W12" s="81">
        <f>F12/'B1 Housing Units'!AF13</f>
        <v>3.0959752321981426E-3</v>
      </c>
      <c r="X12" s="351"/>
      <c r="Y12" s="351"/>
      <c r="Z12" s="351"/>
    </row>
    <row r="13" spans="1:26" ht="13" hidden="1">
      <c r="A13" s="79" t="s">
        <v>44</v>
      </c>
      <c r="B13" s="80">
        <v>2</v>
      </c>
      <c r="C13" s="80">
        <v>2</v>
      </c>
      <c r="D13" s="80">
        <v>12</v>
      </c>
      <c r="E13" s="80">
        <v>16</v>
      </c>
      <c r="F13" s="80">
        <v>15</v>
      </c>
      <c r="G13" s="80">
        <v>27</v>
      </c>
      <c r="H13" s="80"/>
      <c r="I13" s="80"/>
      <c r="J13" s="80"/>
      <c r="K13" s="80">
        <f t="shared" si="2"/>
        <v>0</v>
      </c>
      <c r="L13" s="80">
        <f t="shared" si="3"/>
        <v>10</v>
      </c>
      <c r="M13" s="80">
        <f t="shared" si="4"/>
        <v>4</v>
      </c>
      <c r="N13" s="80">
        <f t="shared" si="1"/>
        <v>-1</v>
      </c>
      <c r="O13" s="80">
        <f t="shared" si="1"/>
        <v>12</v>
      </c>
      <c r="P13" s="80">
        <f t="shared" si="1"/>
        <v>-27</v>
      </c>
      <c r="Q13" s="80">
        <f t="shared" si="1"/>
        <v>0</v>
      </c>
      <c r="R13" s="80">
        <f t="shared" si="1"/>
        <v>0</v>
      </c>
      <c r="S13" s="80"/>
      <c r="T13" s="80"/>
      <c r="U13" s="81">
        <f>D13/'B1 Housing Units'!AD14</f>
        <v>2.8701267639320736E-3</v>
      </c>
      <c r="V13" s="81">
        <f>E13/'B1 Housing Units'!AE14</f>
        <v>3.8213518032003822E-3</v>
      </c>
      <c r="W13" s="81">
        <f>F13/'B1 Housing Units'!AF14</f>
        <v>3.5808068751492002E-3</v>
      </c>
      <c r="X13" s="351"/>
      <c r="Y13" s="351"/>
      <c r="Z13" s="351"/>
    </row>
    <row r="14" spans="1:26" ht="13" hidden="1">
      <c r="A14" s="79" t="s">
        <v>46</v>
      </c>
      <c r="B14" s="80">
        <v>0</v>
      </c>
      <c r="C14" s="80">
        <v>2</v>
      </c>
      <c r="D14" s="80">
        <v>3</v>
      </c>
      <c r="E14" s="80">
        <v>5</v>
      </c>
      <c r="F14" s="80">
        <v>10</v>
      </c>
      <c r="G14" s="80">
        <v>8</v>
      </c>
      <c r="H14" s="80"/>
      <c r="I14" s="80"/>
      <c r="J14" s="80"/>
      <c r="K14" s="80">
        <f t="shared" si="2"/>
        <v>2</v>
      </c>
      <c r="L14" s="80">
        <f t="shared" si="3"/>
        <v>1</v>
      </c>
      <c r="M14" s="80">
        <f t="shared" si="4"/>
        <v>2</v>
      </c>
      <c r="N14" s="80">
        <f t="shared" si="1"/>
        <v>5</v>
      </c>
      <c r="O14" s="80">
        <f t="shared" si="1"/>
        <v>-2</v>
      </c>
      <c r="P14" s="80">
        <f t="shared" si="1"/>
        <v>-8</v>
      </c>
      <c r="Q14" s="80">
        <f t="shared" si="1"/>
        <v>0</v>
      </c>
      <c r="R14" s="80">
        <f t="shared" si="1"/>
        <v>0</v>
      </c>
      <c r="S14" s="80"/>
      <c r="T14" s="80"/>
      <c r="U14" s="81">
        <f>D14/'B1 Housing Units'!AD15</f>
        <v>1.5544041450777201E-3</v>
      </c>
      <c r="V14" s="81">
        <f>E14/'B1 Housing Units'!AE15</f>
        <v>2.5759917568263782E-3</v>
      </c>
      <c r="W14" s="81">
        <f>F14/'B1 Housing Units'!AF15</f>
        <v>5.1203277009728623E-3</v>
      </c>
      <c r="X14" s="351"/>
      <c r="Y14" s="351"/>
      <c r="Z14" s="351"/>
    </row>
    <row r="15" spans="1:26" ht="13" hidden="1">
      <c r="A15" s="79" t="s">
        <v>51</v>
      </c>
      <c r="B15" s="80">
        <v>0</v>
      </c>
      <c r="C15" s="80">
        <v>10</v>
      </c>
      <c r="D15" s="80">
        <v>15</v>
      </c>
      <c r="E15" s="80">
        <v>13</v>
      </c>
      <c r="F15" s="80">
        <v>18</v>
      </c>
      <c r="G15" s="80">
        <v>17</v>
      </c>
      <c r="H15" s="80"/>
      <c r="I15" s="80"/>
      <c r="J15" s="80"/>
      <c r="K15" s="80">
        <f t="shared" si="2"/>
        <v>10</v>
      </c>
      <c r="L15" s="80">
        <f t="shared" si="3"/>
        <v>5</v>
      </c>
      <c r="M15" s="80">
        <f t="shared" si="4"/>
        <v>-2</v>
      </c>
      <c r="N15" s="80">
        <f t="shared" si="1"/>
        <v>5</v>
      </c>
      <c r="O15" s="80">
        <f t="shared" si="1"/>
        <v>-1</v>
      </c>
      <c r="P15" s="80">
        <f t="shared" si="1"/>
        <v>-17</v>
      </c>
      <c r="Q15" s="80">
        <f t="shared" si="1"/>
        <v>0</v>
      </c>
      <c r="R15" s="80">
        <f t="shared" si="1"/>
        <v>0</v>
      </c>
      <c r="S15" s="80"/>
      <c r="T15" s="80"/>
      <c r="U15" s="81">
        <f>D15/'B1 Housing Units'!AD16</f>
        <v>1.422070534698521E-3</v>
      </c>
      <c r="V15" s="81">
        <f>E15/'B1 Housing Units'!AE16</f>
        <v>1.2268780671951681E-3</v>
      </c>
      <c r="W15" s="81">
        <f>F15/'B1 Housing Units'!AF16</f>
        <v>1.6981132075471698E-3</v>
      </c>
      <c r="X15" s="351"/>
      <c r="Y15" s="351"/>
      <c r="Z15" s="351"/>
    </row>
    <row r="16" spans="1:26" ht="13" hidden="1">
      <c r="A16" s="79" t="s">
        <v>53</v>
      </c>
      <c r="B16" s="80">
        <v>2</v>
      </c>
      <c r="C16" s="80">
        <v>3</v>
      </c>
      <c r="D16" s="80">
        <v>2</v>
      </c>
      <c r="E16" s="80">
        <v>5</v>
      </c>
      <c r="F16" s="80">
        <v>5</v>
      </c>
      <c r="G16" s="80">
        <v>4</v>
      </c>
      <c r="H16" s="80"/>
      <c r="I16" s="80"/>
      <c r="J16" s="80"/>
      <c r="K16" s="80">
        <f t="shared" si="2"/>
        <v>1</v>
      </c>
      <c r="L16" s="80">
        <f t="shared" si="3"/>
        <v>-1</v>
      </c>
      <c r="M16" s="80">
        <f t="shared" si="4"/>
        <v>3</v>
      </c>
      <c r="N16" s="80">
        <f t="shared" si="1"/>
        <v>0</v>
      </c>
      <c r="O16" s="80">
        <f t="shared" si="1"/>
        <v>-1</v>
      </c>
      <c r="P16" s="80">
        <f t="shared" si="1"/>
        <v>-4</v>
      </c>
      <c r="Q16" s="80">
        <f t="shared" si="1"/>
        <v>0</v>
      </c>
      <c r="R16" s="80">
        <f t="shared" si="1"/>
        <v>0</v>
      </c>
      <c r="S16" s="80"/>
      <c r="T16" s="80"/>
      <c r="U16" s="81">
        <f>D16/'B1 Housing Units'!AD17</f>
        <v>7.3719130114264651E-4</v>
      </c>
      <c r="V16" s="81">
        <f>E16/'B1 Housing Units'!AE17</f>
        <v>1.8402649981597351E-3</v>
      </c>
      <c r="W16" s="81">
        <f>F16/'B1 Housing Units'!AF17</f>
        <v>1.8395879323031641E-3</v>
      </c>
      <c r="X16" s="351"/>
      <c r="Y16" s="351"/>
      <c r="Z16" s="351"/>
    </row>
    <row r="17" spans="1:26" ht="13" hidden="1">
      <c r="A17" s="79" t="s">
        <v>56</v>
      </c>
      <c r="B17" s="80">
        <v>1</v>
      </c>
      <c r="C17" s="80">
        <v>6</v>
      </c>
      <c r="D17" s="80">
        <v>11</v>
      </c>
      <c r="E17" s="80">
        <v>19</v>
      </c>
      <c r="F17" s="80">
        <v>20</v>
      </c>
      <c r="G17" s="80">
        <v>19</v>
      </c>
      <c r="H17" s="80"/>
      <c r="I17" s="80"/>
      <c r="J17" s="80"/>
      <c r="K17" s="80">
        <f t="shared" si="2"/>
        <v>5</v>
      </c>
      <c r="L17" s="80">
        <f t="shared" si="3"/>
        <v>5</v>
      </c>
      <c r="M17" s="80">
        <f t="shared" si="4"/>
        <v>8</v>
      </c>
      <c r="N17" s="80">
        <f t="shared" si="1"/>
        <v>1</v>
      </c>
      <c r="O17" s="80">
        <f t="shared" si="1"/>
        <v>-1</v>
      </c>
      <c r="P17" s="80">
        <f t="shared" si="1"/>
        <v>-19</v>
      </c>
      <c r="Q17" s="80">
        <f t="shared" si="1"/>
        <v>0</v>
      </c>
      <c r="R17" s="80">
        <f t="shared" si="1"/>
        <v>0</v>
      </c>
      <c r="S17" s="80"/>
      <c r="T17" s="80"/>
      <c r="U17" s="81">
        <f>D17/'B1 Housing Units'!AD18</f>
        <v>2.4614007607965988E-3</v>
      </c>
      <c r="V17" s="81">
        <f>E17/'B1 Housing Units'!AE18</f>
        <v>4.2420183076579592E-3</v>
      </c>
      <c r="W17" s="81">
        <f>F17/'B1 Housing Units'!AF18</f>
        <v>4.4434570095534323E-3</v>
      </c>
      <c r="X17" s="351"/>
      <c r="Y17" s="351"/>
      <c r="Z17" s="351"/>
    </row>
    <row r="18" spans="1:26" ht="13" hidden="1">
      <c r="A18" s="79" t="s">
        <v>57</v>
      </c>
      <c r="B18" s="80">
        <v>0</v>
      </c>
      <c r="C18" s="80">
        <v>1</v>
      </c>
      <c r="D18" s="80">
        <v>2</v>
      </c>
      <c r="E18" s="80">
        <v>2</v>
      </c>
      <c r="F18" s="80">
        <v>2</v>
      </c>
      <c r="G18" s="80">
        <v>0</v>
      </c>
      <c r="H18" s="80"/>
      <c r="I18" s="80"/>
      <c r="J18" s="80"/>
      <c r="K18" s="80">
        <f>C18-B18</f>
        <v>1</v>
      </c>
      <c r="L18" s="80">
        <f t="shared" si="3"/>
        <v>1</v>
      </c>
      <c r="M18" s="80">
        <f t="shared" si="4"/>
        <v>0</v>
      </c>
      <c r="N18" s="80">
        <f t="shared" si="1"/>
        <v>0</v>
      </c>
      <c r="O18" s="80">
        <f t="shared" si="1"/>
        <v>-2</v>
      </c>
      <c r="P18" s="80">
        <f t="shared" si="1"/>
        <v>0</v>
      </c>
      <c r="Q18" s="80">
        <f t="shared" si="1"/>
        <v>0</v>
      </c>
      <c r="R18" s="80">
        <f t="shared" si="1"/>
        <v>0</v>
      </c>
      <c r="S18" s="80"/>
      <c r="T18" s="80"/>
      <c r="U18" s="81">
        <f>D18/'B1 Housing Units'!AD19</f>
        <v>5.9347181008902079E-3</v>
      </c>
      <c r="V18" s="81">
        <f>E18/'B1 Housing Units'!AE19</f>
        <v>5.9171597633136093E-3</v>
      </c>
      <c r="W18" s="81">
        <f>F18/'B1 Housing Units'!AF19</f>
        <v>5.9171597633136093E-3</v>
      </c>
      <c r="X18" s="351"/>
      <c r="Y18" s="351"/>
      <c r="Z18" s="351"/>
    </row>
    <row r="19" spans="1:26" ht="13" hidden="1">
      <c r="A19" s="79" t="s">
        <v>58</v>
      </c>
      <c r="B19" s="80">
        <v>1</v>
      </c>
      <c r="C19" s="80">
        <v>2</v>
      </c>
      <c r="D19" s="80">
        <v>1</v>
      </c>
      <c r="E19" s="80">
        <v>15</v>
      </c>
      <c r="F19" s="80">
        <v>12</v>
      </c>
      <c r="G19" s="80">
        <v>8</v>
      </c>
      <c r="H19" s="80"/>
      <c r="I19" s="80"/>
      <c r="J19" s="80"/>
      <c r="K19" s="80">
        <f t="shared" si="2"/>
        <v>1</v>
      </c>
      <c r="L19" s="80">
        <f t="shared" si="3"/>
        <v>-1</v>
      </c>
      <c r="M19" s="80">
        <f t="shared" si="4"/>
        <v>14</v>
      </c>
      <c r="N19" s="80">
        <f t="shared" si="1"/>
        <v>-3</v>
      </c>
      <c r="O19" s="80">
        <f t="shared" si="1"/>
        <v>-4</v>
      </c>
      <c r="P19" s="80">
        <f t="shared" si="1"/>
        <v>-8</v>
      </c>
      <c r="Q19" s="80">
        <f t="shared" si="1"/>
        <v>0</v>
      </c>
      <c r="R19" s="80">
        <f t="shared" si="1"/>
        <v>0</v>
      </c>
      <c r="S19" s="80"/>
      <c r="T19" s="80"/>
      <c r="U19" s="81">
        <f>D19/'B1 Housing Units'!AD20</f>
        <v>3.5637918745545262E-4</v>
      </c>
      <c r="V19" s="81">
        <f>E19/'B1 Housing Units'!AE20</f>
        <v>5.3285968028419185E-3</v>
      </c>
      <c r="W19" s="81">
        <f>F19/'B1 Housing Units'!AF20</f>
        <v>4.2598509052183178E-3</v>
      </c>
      <c r="X19" s="351"/>
      <c r="Y19" s="351"/>
      <c r="Z19" s="351"/>
    </row>
    <row r="20" spans="1:26" s="64" customFormat="1" ht="13">
      <c r="A20" s="79" t="s">
        <v>118</v>
      </c>
      <c r="B20" s="80">
        <f>SUM(B4:B19)</f>
        <v>15</v>
      </c>
      <c r="C20" s="80">
        <f t="shared" ref="C20:J20" si="5">SUM(C4:C19)</f>
        <v>54</v>
      </c>
      <c r="D20" s="80">
        <f t="shared" si="5"/>
        <v>96</v>
      </c>
      <c r="E20" s="80">
        <f t="shared" si="5"/>
        <v>172</v>
      </c>
      <c r="F20" s="80">
        <f t="shared" si="5"/>
        <v>156</v>
      </c>
      <c r="G20" s="80">
        <f t="shared" si="5"/>
        <v>181</v>
      </c>
      <c r="H20" s="80">
        <v>152</v>
      </c>
      <c r="I20" s="80">
        <f t="shared" si="5"/>
        <v>0</v>
      </c>
      <c r="J20" s="80">
        <f t="shared" si="5"/>
        <v>0</v>
      </c>
      <c r="K20" s="80">
        <f t="shared" si="2"/>
        <v>39</v>
      </c>
      <c r="L20" s="80">
        <f t="shared" si="3"/>
        <v>42</v>
      </c>
      <c r="M20" s="80">
        <f t="shared" si="4"/>
        <v>76</v>
      </c>
      <c r="N20" s="80">
        <f>F20-E20</f>
        <v>-16</v>
      </c>
      <c r="O20" s="80">
        <f>G20-F20</f>
        <v>25</v>
      </c>
      <c r="P20" s="80">
        <f>H20-G20</f>
        <v>-29</v>
      </c>
      <c r="Q20" s="80">
        <f>I20-H20</f>
        <v>-152</v>
      </c>
      <c r="R20" s="80">
        <f>J20-I20</f>
        <v>0</v>
      </c>
      <c r="S20" s="80"/>
      <c r="T20" s="80"/>
      <c r="U20" s="81">
        <f>D20/'B1 Housing Units'!AD21</f>
        <v>1.9677776411265529E-3</v>
      </c>
      <c r="V20" s="81">
        <f>E20/'B1 Housing Units'!AE21</f>
        <v>3.5062684741616551E-3</v>
      </c>
      <c r="W20" s="81">
        <f>F20/'B1 Housing Units'!AF21</f>
        <v>3.1740864328151704E-3</v>
      </c>
      <c r="X20" s="352">
        <f>N20/E20</f>
        <v>-9.3023255813953487E-2</v>
      </c>
      <c r="Y20" s="352">
        <f>O20/F20</f>
        <v>0.16025641025641027</v>
      </c>
      <c r="Z20" s="352">
        <f>P20/G20</f>
        <v>-0.16022099447513813</v>
      </c>
    </row>
    <row r="21" spans="1:26" s="64" customFormat="1" ht="13" hidden="1">
      <c r="A21" s="79" t="s">
        <v>16</v>
      </c>
      <c r="B21" s="80">
        <v>0</v>
      </c>
      <c r="C21" s="80">
        <v>3</v>
      </c>
      <c r="D21" s="80">
        <v>12</v>
      </c>
      <c r="E21" s="80">
        <v>11</v>
      </c>
      <c r="F21" s="80">
        <v>11</v>
      </c>
      <c r="G21" s="80">
        <v>14</v>
      </c>
      <c r="H21" s="80"/>
      <c r="I21" s="80"/>
      <c r="J21" s="80"/>
      <c r="K21" s="80">
        <f t="shared" si="2"/>
        <v>3</v>
      </c>
      <c r="L21" s="80">
        <f t="shared" si="2"/>
        <v>9</v>
      </c>
      <c r="M21" s="80">
        <f t="shared" si="2"/>
        <v>-1</v>
      </c>
      <c r="N21" s="80">
        <f t="shared" si="2"/>
        <v>0</v>
      </c>
      <c r="O21" s="80">
        <f t="shared" si="2"/>
        <v>3</v>
      </c>
      <c r="P21" s="80">
        <f t="shared" si="2"/>
        <v>-14</v>
      </c>
      <c r="Q21" s="80">
        <f t="shared" si="2"/>
        <v>0</v>
      </c>
      <c r="R21" s="80">
        <f t="shared" si="2"/>
        <v>0</v>
      </c>
      <c r="S21" s="80"/>
      <c r="T21" s="80"/>
      <c r="U21" s="81">
        <f>D21/'B1 Housing Units'!AD22</f>
        <v>4.4742729306487695E-3</v>
      </c>
      <c r="V21" s="81">
        <f>E21/'B1 Housing Units'!AE22</f>
        <v>4.0968342644320298E-3</v>
      </c>
      <c r="W21" s="81">
        <f>F21/'B1 Housing Units'!AF22</f>
        <v>4.092261904761905E-3</v>
      </c>
      <c r="X21" s="352">
        <f t="shared" ref="X21:X52" si="6">N21/E21</f>
        <v>0</v>
      </c>
      <c r="Y21" s="352">
        <f t="shared" ref="Y21:Z52" si="7">O21/F21</f>
        <v>0.27272727272727271</v>
      </c>
      <c r="Z21" s="352">
        <f t="shared" si="7"/>
        <v>-1</v>
      </c>
    </row>
    <row r="22" spans="1:26" s="64" customFormat="1" ht="13" hidden="1">
      <c r="A22" s="79" t="s">
        <v>18</v>
      </c>
      <c r="B22" s="80">
        <v>0</v>
      </c>
      <c r="C22" s="80">
        <v>3</v>
      </c>
      <c r="D22" s="80">
        <v>8</v>
      </c>
      <c r="E22" s="80">
        <v>11</v>
      </c>
      <c r="F22" s="80">
        <v>7</v>
      </c>
      <c r="G22" s="80">
        <v>10</v>
      </c>
      <c r="H22" s="80"/>
      <c r="I22" s="80"/>
      <c r="J22" s="80"/>
      <c r="K22" s="80">
        <f>C22-B22</f>
        <v>3</v>
      </c>
      <c r="L22" s="80">
        <f>D22-C22</f>
        <v>5</v>
      </c>
      <c r="M22" s="80">
        <f>E22-D22</f>
        <v>3</v>
      </c>
      <c r="N22" s="80">
        <f t="shared" si="2"/>
        <v>-4</v>
      </c>
      <c r="O22" s="80">
        <f t="shared" si="2"/>
        <v>3</v>
      </c>
      <c r="P22" s="80">
        <f t="shared" si="2"/>
        <v>-10</v>
      </c>
      <c r="Q22" s="80">
        <f t="shared" si="2"/>
        <v>0</v>
      </c>
      <c r="R22" s="80">
        <f t="shared" si="2"/>
        <v>0</v>
      </c>
      <c r="S22" s="80"/>
      <c r="T22" s="80"/>
      <c r="U22" s="81">
        <f>D22/'B1 Housing Units'!AD23</f>
        <v>4.3620501635768813E-3</v>
      </c>
      <c r="V22" s="81">
        <f>E22/'B1 Housing Units'!AE23</f>
        <v>5.9782608695652176E-3</v>
      </c>
      <c r="W22" s="81">
        <f>F22/'B1 Housing Units'!AF23</f>
        <v>3.7940379403794038E-3</v>
      </c>
      <c r="X22" s="352">
        <f t="shared" si="6"/>
        <v>-0.36363636363636365</v>
      </c>
      <c r="Y22" s="352">
        <f t="shared" si="7"/>
        <v>0.42857142857142855</v>
      </c>
      <c r="Z22" s="352">
        <f t="shared" si="7"/>
        <v>-1</v>
      </c>
    </row>
    <row r="23" spans="1:26" s="64" customFormat="1" ht="13" hidden="1">
      <c r="A23" s="79" t="s">
        <v>19</v>
      </c>
      <c r="B23" s="80">
        <v>0</v>
      </c>
      <c r="C23" s="80">
        <v>2</v>
      </c>
      <c r="D23" s="80">
        <v>4</v>
      </c>
      <c r="E23" s="80">
        <v>6</v>
      </c>
      <c r="F23" s="80">
        <v>11</v>
      </c>
      <c r="G23" s="80">
        <v>12</v>
      </c>
      <c r="H23" s="80"/>
      <c r="I23" s="80"/>
      <c r="J23" s="80"/>
      <c r="K23" s="80">
        <f t="shared" si="2"/>
        <v>2</v>
      </c>
      <c r="L23" s="80">
        <f t="shared" si="2"/>
        <v>2</v>
      </c>
      <c r="M23" s="80">
        <f t="shared" si="2"/>
        <v>2</v>
      </c>
      <c r="N23" s="80">
        <f t="shared" si="2"/>
        <v>5</v>
      </c>
      <c r="O23" s="80">
        <f t="shared" si="2"/>
        <v>1</v>
      </c>
      <c r="P23" s="80">
        <f t="shared" si="2"/>
        <v>-12</v>
      </c>
      <c r="Q23" s="80">
        <f t="shared" si="2"/>
        <v>0</v>
      </c>
      <c r="R23" s="80">
        <f t="shared" si="2"/>
        <v>0</v>
      </c>
      <c r="S23" s="80"/>
      <c r="T23" s="80"/>
      <c r="U23" s="81">
        <f>D23/'B1 Housing Units'!AD24</f>
        <v>3.1250000000000002E-3</v>
      </c>
      <c r="V23" s="81">
        <f>E23/'B1 Housing Units'!AE24</f>
        <v>4.6367851622874804E-3</v>
      </c>
      <c r="W23" s="81">
        <f>F23/'B1 Housing Units'!AF24</f>
        <v>8.3841463414634151E-3</v>
      </c>
      <c r="X23" s="352">
        <f t="shared" si="6"/>
        <v>0.83333333333333337</v>
      </c>
      <c r="Y23" s="352">
        <f t="shared" si="7"/>
        <v>9.0909090909090912E-2</v>
      </c>
      <c r="Z23" s="352">
        <f t="shared" si="7"/>
        <v>-1</v>
      </c>
    </row>
    <row r="24" spans="1:26" s="64" customFormat="1" ht="13" hidden="1">
      <c r="A24" s="79" t="s">
        <v>20</v>
      </c>
      <c r="B24" s="80">
        <v>2</v>
      </c>
      <c r="C24" s="80">
        <v>1</v>
      </c>
      <c r="D24" s="80">
        <v>3</v>
      </c>
      <c r="E24" s="80">
        <v>11</v>
      </c>
      <c r="F24" s="80">
        <v>10</v>
      </c>
      <c r="G24" s="80">
        <v>10</v>
      </c>
      <c r="H24" s="80"/>
      <c r="I24" s="80"/>
      <c r="J24" s="80"/>
      <c r="K24" s="80">
        <f t="shared" si="2"/>
        <v>-1</v>
      </c>
      <c r="L24" s="80">
        <f t="shared" si="2"/>
        <v>2</v>
      </c>
      <c r="M24" s="80">
        <f t="shared" si="2"/>
        <v>8</v>
      </c>
      <c r="N24" s="80">
        <f t="shared" si="2"/>
        <v>-1</v>
      </c>
      <c r="O24" s="80">
        <f t="shared" si="2"/>
        <v>0</v>
      </c>
      <c r="P24" s="80">
        <f t="shared" si="2"/>
        <v>-10</v>
      </c>
      <c r="Q24" s="80">
        <f t="shared" si="2"/>
        <v>0</v>
      </c>
      <c r="R24" s="80">
        <f t="shared" si="2"/>
        <v>0</v>
      </c>
      <c r="S24" s="80"/>
      <c r="T24" s="80"/>
      <c r="U24" s="81">
        <f>D24/'B1 Housing Units'!AD25</f>
        <v>1.984126984126984E-3</v>
      </c>
      <c r="V24" s="81">
        <f>E24/'B1 Housing Units'!AE25</f>
        <v>7.2416063199473336E-3</v>
      </c>
      <c r="W24" s="81">
        <f>F24/'B1 Housing Units'!AF25</f>
        <v>6.587615283267457E-3</v>
      </c>
      <c r="X24" s="352">
        <f t="shared" si="6"/>
        <v>-9.0909090909090912E-2</v>
      </c>
      <c r="Y24" s="352">
        <f t="shared" si="7"/>
        <v>0</v>
      </c>
      <c r="Z24" s="352">
        <f t="shared" si="7"/>
        <v>-1</v>
      </c>
    </row>
    <row r="25" spans="1:26" s="64" customFormat="1" ht="13" hidden="1">
      <c r="A25" s="79" t="s">
        <v>21</v>
      </c>
      <c r="B25" s="80">
        <v>2</v>
      </c>
      <c r="C25" s="80">
        <v>2</v>
      </c>
      <c r="D25" s="80">
        <v>10</v>
      </c>
      <c r="E25" s="80">
        <v>14</v>
      </c>
      <c r="F25" s="80">
        <v>9</v>
      </c>
      <c r="G25" s="80">
        <v>14</v>
      </c>
      <c r="H25" s="80"/>
      <c r="I25" s="80"/>
      <c r="J25" s="80"/>
      <c r="K25" s="80">
        <f t="shared" si="2"/>
        <v>0</v>
      </c>
      <c r="L25" s="80">
        <f t="shared" si="2"/>
        <v>8</v>
      </c>
      <c r="M25" s="80">
        <f t="shared" si="2"/>
        <v>4</v>
      </c>
      <c r="N25" s="80">
        <f t="shared" si="2"/>
        <v>-5</v>
      </c>
      <c r="O25" s="80">
        <f t="shared" si="2"/>
        <v>5</v>
      </c>
      <c r="P25" s="80">
        <f t="shared" si="2"/>
        <v>-14</v>
      </c>
      <c r="Q25" s="80">
        <f t="shared" si="2"/>
        <v>0</v>
      </c>
      <c r="R25" s="80">
        <f t="shared" si="2"/>
        <v>0</v>
      </c>
      <c r="S25" s="80"/>
      <c r="T25" s="80"/>
      <c r="U25" s="81">
        <f>D25/'B1 Housing Units'!AD26</f>
        <v>6.3979526551503517E-3</v>
      </c>
      <c r="V25" s="81">
        <f>E25/'B1 Housing Units'!AE26</f>
        <v>8.9285714285714281E-3</v>
      </c>
      <c r="W25" s="81">
        <f>F25/'B1 Housing Units'!AF26</f>
        <v>5.7215511760966304E-3</v>
      </c>
      <c r="X25" s="352">
        <f t="shared" si="6"/>
        <v>-0.35714285714285715</v>
      </c>
      <c r="Y25" s="352">
        <f t="shared" si="7"/>
        <v>0.55555555555555558</v>
      </c>
      <c r="Z25" s="352">
        <f t="shared" si="7"/>
        <v>-1</v>
      </c>
    </row>
    <row r="26" spans="1:26" s="64" customFormat="1" ht="13" hidden="1">
      <c r="A26" s="79" t="s">
        <v>22</v>
      </c>
      <c r="B26" s="80">
        <v>1</v>
      </c>
      <c r="C26" s="80">
        <v>8</v>
      </c>
      <c r="D26" s="80">
        <v>9</v>
      </c>
      <c r="E26" s="80">
        <v>19</v>
      </c>
      <c r="F26" s="80">
        <v>11</v>
      </c>
      <c r="G26" s="80">
        <v>13</v>
      </c>
      <c r="H26" s="80"/>
      <c r="I26" s="80"/>
      <c r="J26" s="80"/>
      <c r="K26" s="80">
        <f t="shared" si="2"/>
        <v>7</v>
      </c>
      <c r="L26" s="80">
        <f t="shared" si="2"/>
        <v>1</v>
      </c>
      <c r="M26" s="80">
        <f t="shared" si="2"/>
        <v>10</v>
      </c>
      <c r="N26" s="80">
        <f t="shared" si="2"/>
        <v>-8</v>
      </c>
      <c r="O26" s="80">
        <f t="shared" si="2"/>
        <v>2</v>
      </c>
      <c r="P26" s="80">
        <f t="shared" si="2"/>
        <v>-13</v>
      </c>
      <c r="Q26" s="80">
        <f t="shared" si="2"/>
        <v>0</v>
      </c>
      <c r="R26" s="80">
        <f t="shared" si="2"/>
        <v>0</v>
      </c>
      <c r="S26" s="80"/>
      <c r="T26" s="80"/>
      <c r="U26" s="81">
        <f>D26/'B1 Housing Units'!AD27</f>
        <v>5.3349140486069948E-3</v>
      </c>
      <c r="V26" s="81">
        <f>E26/'B1 Housing Units'!AE27</f>
        <v>1.1262596324836989E-2</v>
      </c>
      <c r="W26" s="81">
        <f>F26/'B1 Housing Units'!AF27</f>
        <v>6.4858490566037739E-3</v>
      </c>
      <c r="X26" s="352">
        <f t="shared" si="6"/>
        <v>-0.42105263157894735</v>
      </c>
      <c r="Y26" s="352">
        <f t="shared" si="7"/>
        <v>0.18181818181818182</v>
      </c>
      <c r="Z26" s="352">
        <f t="shared" si="7"/>
        <v>-1</v>
      </c>
    </row>
    <row r="27" spans="1:26" s="64" customFormat="1" ht="13" hidden="1">
      <c r="A27" s="79" t="s">
        <v>23</v>
      </c>
      <c r="B27" s="82">
        <v>3</v>
      </c>
      <c r="C27" s="82">
        <v>8</v>
      </c>
      <c r="D27" s="82">
        <v>12</v>
      </c>
      <c r="E27" s="82">
        <v>12</v>
      </c>
      <c r="F27" s="82">
        <v>16</v>
      </c>
      <c r="G27" s="82">
        <v>21</v>
      </c>
      <c r="H27" s="82"/>
      <c r="I27" s="82"/>
      <c r="J27" s="82"/>
      <c r="K27" s="82">
        <f t="shared" si="2"/>
        <v>5</v>
      </c>
      <c r="L27" s="82">
        <f t="shared" si="2"/>
        <v>4</v>
      </c>
      <c r="M27" s="82">
        <f t="shared" si="2"/>
        <v>0</v>
      </c>
      <c r="N27" s="82">
        <f t="shared" si="2"/>
        <v>4</v>
      </c>
      <c r="O27" s="82">
        <f t="shared" si="2"/>
        <v>5</v>
      </c>
      <c r="P27" s="82">
        <f t="shared" si="2"/>
        <v>-21</v>
      </c>
      <c r="Q27" s="82">
        <f t="shared" si="2"/>
        <v>0</v>
      </c>
      <c r="R27" s="82">
        <f t="shared" si="2"/>
        <v>0</v>
      </c>
      <c r="S27" s="82"/>
      <c r="T27" s="82"/>
      <c r="U27" s="81">
        <f>D27/'B1 Housing Units'!AD28</f>
        <v>6.920415224913495E-3</v>
      </c>
      <c r="V27" s="81">
        <f>E27/'B1 Housing Units'!AE28</f>
        <v>6.8767908309455587E-3</v>
      </c>
      <c r="W27" s="81">
        <f>F27/'B1 Housing Units'!AF28</f>
        <v>9.1220068415051314E-3</v>
      </c>
      <c r="X27" s="352">
        <f t="shared" si="6"/>
        <v>0.33333333333333331</v>
      </c>
      <c r="Y27" s="352">
        <f t="shared" si="7"/>
        <v>0.3125</v>
      </c>
      <c r="Z27" s="352">
        <f t="shared" si="7"/>
        <v>-1</v>
      </c>
    </row>
    <row r="28" spans="1:26" s="64" customFormat="1" ht="13" hidden="1">
      <c r="A28" s="79" t="s">
        <v>26</v>
      </c>
      <c r="B28" s="80">
        <v>1</v>
      </c>
      <c r="C28" s="80">
        <v>5</v>
      </c>
      <c r="D28" s="80">
        <v>18</v>
      </c>
      <c r="E28" s="80">
        <v>27</v>
      </c>
      <c r="F28" s="80">
        <v>16</v>
      </c>
      <c r="G28" s="80">
        <v>29</v>
      </c>
      <c r="H28" s="80"/>
      <c r="I28" s="80"/>
      <c r="J28" s="80"/>
      <c r="K28" s="80">
        <f t="shared" si="2"/>
        <v>4</v>
      </c>
      <c r="L28" s="80">
        <f t="shared" si="2"/>
        <v>13</v>
      </c>
      <c r="M28" s="80">
        <f t="shared" si="2"/>
        <v>9</v>
      </c>
      <c r="N28" s="80">
        <f t="shared" si="2"/>
        <v>-11</v>
      </c>
      <c r="O28" s="80">
        <f t="shared" si="2"/>
        <v>13</v>
      </c>
      <c r="P28" s="80">
        <f t="shared" si="2"/>
        <v>-29</v>
      </c>
      <c r="Q28" s="80">
        <f t="shared" si="2"/>
        <v>0</v>
      </c>
      <c r="R28" s="80">
        <f t="shared" si="2"/>
        <v>0</v>
      </c>
      <c r="S28" s="80"/>
      <c r="T28" s="80"/>
      <c r="U28" s="81">
        <f>D28/'B1 Housing Units'!AD29</f>
        <v>7.0175438596491229E-3</v>
      </c>
      <c r="V28" s="81">
        <f>E28/'B1 Housing Units'!AE29</f>
        <v>1.0281797410510283E-2</v>
      </c>
      <c r="W28" s="81">
        <f>F28/'B1 Housing Units'!AF29</f>
        <v>5.9902658180456762E-3</v>
      </c>
      <c r="X28" s="352">
        <f t="shared" si="6"/>
        <v>-0.40740740740740738</v>
      </c>
      <c r="Y28" s="352">
        <f t="shared" si="7"/>
        <v>0.8125</v>
      </c>
      <c r="Z28" s="352">
        <f t="shared" si="7"/>
        <v>-1</v>
      </c>
    </row>
    <row r="29" spans="1:26" s="64" customFormat="1" ht="13" hidden="1">
      <c r="A29" s="79" t="s">
        <v>28</v>
      </c>
      <c r="B29" s="80">
        <v>1</v>
      </c>
      <c r="C29" s="80">
        <v>8</v>
      </c>
      <c r="D29" s="80">
        <v>13</v>
      </c>
      <c r="E29" s="80">
        <v>12</v>
      </c>
      <c r="F29" s="80">
        <v>15</v>
      </c>
      <c r="G29" s="80">
        <v>17</v>
      </c>
      <c r="H29" s="80"/>
      <c r="I29" s="80"/>
      <c r="J29" s="80"/>
      <c r="K29" s="80">
        <f t="shared" si="2"/>
        <v>7</v>
      </c>
      <c r="L29" s="80">
        <f t="shared" si="2"/>
        <v>5</v>
      </c>
      <c r="M29" s="80">
        <f t="shared" si="2"/>
        <v>-1</v>
      </c>
      <c r="N29" s="80">
        <f t="shared" si="2"/>
        <v>3</v>
      </c>
      <c r="O29" s="80">
        <f t="shared" si="2"/>
        <v>2</v>
      </c>
      <c r="P29" s="80">
        <f t="shared" si="2"/>
        <v>-17</v>
      </c>
      <c r="Q29" s="80">
        <f t="shared" si="2"/>
        <v>0</v>
      </c>
      <c r="R29" s="80">
        <f t="shared" si="2"/>
        <v>0</v>
      </c>
      <c r="S29" s="80"/>
      <c r="T29" s="80"/>
      <c r="U29" s="81">
        <f>D29/'B1 Housing Units'!AD30</f>
        <v>8.6264100862641011E-3</v>
      </c>
      <c r="V29" s="81">
        <f>E29/'B1 Housing Units'!AE30</f>
        <v>7.9051383399209481E-3</v>
      </c>
      <c r="W29" s="81">
        <f>F29/'B1 Housing Units'!AF30</f>
        <v>9.8296199213630409E-3</v>
      </c>
      <c r="X29" s="352">
        <f t="shared" si="6"/>
        <v>0.25</v>
      </c>
      <c r="Y29" s="352">
        <f t="shared" si="7"/>
        <v>0.13333333333333333</v>
      </c>
      <c r="Z29" s="352">
        <f t="shared" si="7"/>
        <v>-1</v>
      </c>
    </row>
    <row r="30" spans="1:26" s="64" customFormat="1" ht="13" hidden="1">
      <c r="A30" s="79" t="s">
        <v>30</v>
      </c>
      <c r="B30" s="80">
        <v>1</v>
      </c>
      <c r="C30" s="80">
        <v>8</v>
      </c>
      <c r="D30" s="80">
        <v>15</v>
      </c>
      <c r="E30" s="80">
        <v>26</v>
      </c>
      <c r="F30" s="80">
        <v>9</v>
      </c>
      <c r="G30" s="80">
        <v>19</v>
      </c>
      <c r="H30" s="80"/>
      <c r="I30" s="80"/>
      <c r="J30" s="80"/>
      <c r="K30" s="80">
        <f>C30-B30</f>
        <v>7</v>
      </c>
      <c r="L30" s="80">
        <f>D30-C30</f>
        <v>7</v>
      </c>
      <c r="M30" s="80">
        <f>E30-D30</f>
        <v>11</v>
      </c>
      <c r="N30" s="80">
        <f t="shared" si="2"/>
        <v>-17</v>
      </c>
      <c r="O30" s="80">
        <f t="shared" si="2"/>
        <v>10</v>
      </c>
      <c r="P30" s="80">
        <f t="shared" si="2"/>
        <v>-19</v>
      </c>
      <c r="Q30" s="80">
        <f t="shared" si="2"/>
        <v>0</v>
      </c>
      <c r="R30" s="80">
        <f t="shared" si="2"/>
        <v>0</v>
      </c>
      <c r="S30" s="80"/>
      <c r="T30" s="80"/>
      <c r="U30" s="81">
        <f>D30/'B1 Housing Units'!AD31</f>
        <v>4.0972411909314397E-3</v>
      </c>
      <c r="V30" s="81">
        <f>E30/'B1 Housing Units'!AE31</f>
        <v>7.063298016843249E-3</v>
      </c>
      <c r="W30" s="81">
        <f>F30/'B1 Housing Units'!AF31</f>
        <v>2.4206562668101128E-3</v>
      </c>
      <c r="X30" s="352">
        <f t="shared" si="6"/>
        <v>-0.65384615384615385</v>
      </c>
      <c r="Y30" s="352">
        <f t="shared" si="7"/>
        <v>1.1111111111111112</v>
      </c>
      <c r="Z30" s="352">
        <f t="shared" si="7"/>
        <v>-1</v>
      </c>
    </row>
    <row r="31" spans="1:26" s="64" customFormat="1" ht="13" hidden="1">
      <c r="A31" s="79" t="s">
        <v>36</v>
      </c>
      <c r="B31" s="80">
        <v>3</v>
      </c>
      <c r="C31" s="80">
        <v>6</v>
      </c>
      <c r="D31" s="80">
        <v>13</v>
      </c>
      <c r="E31" s="80">
        <v>12</v>
      </c>
      <c r="F31" s="80">
        <v>15</v>
      </c>
      <c r="G31" s="80">
        <v>17</v>
      </c>
      <c r="H31" s="80"/>
      <c r="I31" s="80"/>
      <c r="J31" s="80"/>
      <c r="K31" s="80">
        <f t="shared" si="2"/>
        <v>3</v>
      </c>
      <c r="L31" s="80">
        <f t="shared" si="2"/>
        <v>7</v>
      </c>
      <c r="M31" s="80">
        <f t="shared" si="2"/>
        <v>-1</v>
      </c>
      <c r="N31" s="80">
        <f t="shared" si="2"/>
        <v>3</v>
      </c>
      <c r="O31" s="80">
        <f t="shared" si="2"/>
        <v>2</v>
      </c>
      <c r="P31" s="80">
        <f t="shared" si="2"/>
        <v>-17</v>
      </c>
      <c r="Q31" s="80">
        <f t="shared" si="2"/>
        <v>0</v>
      </c>
      <c r="R31" s="80">
        <f t="shared" si="2"/>
        <v>0</v>
      </c>
      <c r="S31" s="80"/>
      <c r="T31" s="80"/>
      <c r="U31" s="81">
        <f>D31/'B1 Housing Units'!AD32</f>
        <v>5.2250803858520899E-3</v>
      </c>
      <c r="V31" s="81">
        <f>E31/'B1 Housing Units'!AE32</f>
        <v>4.8057669203043652E-3</v>
      </c>
      <c r="W31" s="81">
        <f>F31/'B1 Housing Units'!AF32</f>
        <v>5.9904153354632585E-3</v>
      </c>
      <c r="X31" s="352">
        <f t="shared" si="6"/>
        <v>0.25</v>
      </c>
      <c r="Y31" s="352">
        <f t="shared" si="7"/>
        <v>0.13333333333333333</v>
      </c>
      <c r="Z31" s="352">
        <f t="shared" si="7"/>
        <v>-1</v>
      </c>
    </row>
    <row r="32" spans="1:26" s="64" customFormat="1" ht="13" hidden="1">
      <c r="A32" s="79" t="s">
        <v>45</v>
      </c>
      <c r="B32" s="80">
        <v>0</v>
      </c>
      <c r="C32" s="80">
        <v>2</v>
      </c>
      <c r="D32" s="80">
        <v>16</v>
      </c>
      <c r="E32" s="80">
        <v>14</v>
      </c>
      <c r="F32" s="80">
        <v>14</v>
      </c>
      <c r="G32" s="80">
        <v>23</v>
      </c>
      <c r="H32" s="80"/>
      <c r="I32" s="80"/>
      <c r="J32" s="80"/>
      <c r="K32" s="80">
        <f t="shared" si="2"/>
        <v>2</v>
      </c>
      <c r="L32" s="80">
        <f t="shared" si="2"/>
        <v>14</v>
      </c>
      <c r="M32" s="80">
        <f t="shared" si="2"/>
        <v>-2</v>
      </c>
      <c r="N32" s="80">
        <f t="shared" si="2"/>
        <v>0</v>
      </c>
      <c r="O32" s="80">
        <f t="shared" si="2"/>
        <v>9</v>
      </c>
      <c r="P32" s="80">
        <f t="shared" si="2"/>
        <v>-23</v>
      </c>
      <c r="Q32" s="80">
        <f t="shared" si="2"/>
        <v>0</v>
      </c>
      <c r="R32" s="80">
        <f t="shared" si="2"/>
        <v>0</v>
      </c>
      <c r="S32" s="80"/>
      <c r="T32" s="80"/>
      <c r="U32" s="81">
        <f>D32/'B1 Housing Units'!AD33</f>
        <v>9.3841642228739003E-3</v>
      </c>
      <c r="V32" s="81">
        <f>E32/'B1 Housing Units'!AE33</f>
        <v>8.1348053457292267E-3</v>
      </c>
      <c r="W32" s="81">
        <f>F32/'B1 Housing Units'!AF33</f>
        <v>8.0878105141536684E-3</v>
      </c>
      <c r="X32" s="352">
        <f t="shared" si="6"/>
        <v>0</v>
      </c>
      <c r="Y32" s="352">
        <f t="shared" si="7"/>
        <v>0.6428571428571429</v>
      </c>
      <c r="Z32" s="352">
        <f t="shared" si="7"/>
        <v>-1</v>
      </c>
    </row>
    <row r="33" spans="1:26" s="64" customFormat="1" ht="13" hidden="1">
      <c r="A33" s="79" t="s">
        <v>47</v>
      </c>
      <c r="B33" s="80">
        <v>4</v>
      </c>
      <c r="C33" s="80">
        <v>3</v>
      </c>
      <c r="D33" s="80">
        <v>11</v>
      </c>
      <c r="E33" s="80">
        <v>15</v>
      </c>
      <c r="F33" s="80">
        <v>24</v>
      </c>
      <c r="G33" s="80">
        <v>19</v>
      </c>
      <c r="H33" s="80"/>
      <c r="I33" s="80"/>
      <c r="J33" s="80"/>
      <c r="K33" s="80">
        <f t="shared" si="2"/>
        <v>-1</v>
      </c>
      <c r="L33" s="80">
        <f t="shared" si="2"/>
        <v>8</v>
      </c>
      <c r="M33" s="80">
        <f t="shared" si="2"/>
        <v>4</v>
      </c>
      <c r="N33" s="80">
        <f t="shared" si="2"/>
        <v>9</v>
      </c>
      <c r="O33" s="80">
        <f t="shared" si="2"/>
        <v>-5</v>
      </c>
      <c r="P33" s="80">
        <f t="shared" si="2"/>
        <v>-19</v>
      </c>
      <c r="Q33" s="80">
        <f t="shared" si="2"/>
        <v>0</v>
      </c>
      <c r="R33" s="80">
        <f t="shared" si="2"/>
        <v>0</v>
      </c>
      <c r="S33" s="80"/>
      <c r="T33" s="80"/>
      <c r="U33" s="81">
        <f>D33/'B1 Housing Units'!AD34</f>
        <v>4.8737261852015946E-3</v>
      </c>
      <c r="V33" s="81">
        <f>E33/'B1 Housing Units'!AE34</f>
        <v>6.6195939982347752E-3</v>
      </c>
      <c r="W33" s="81">
        <f>F33/'B1 Housing Units'!AF34</f>
        <v>1.0517090271691499E-2</v>
      </c>
      <c r="X33" s="352">
        <f t="shared" si="6"/>
        <v>0.6</v>
      </c>
      <c r="Y33" s="352">
        <f t="shared" si="7"/>
        <v>-0.20833333333333334</v>
      </c>
      <c r="Z33" s="352">
        <f t="shared" si="7"/>
        <v>-1</v>
      </c>
    </row>
    <row r="34" spans="1:26" s="64" customFormat="1" ht="13" hidden="1">
      <c r="A34" s="79" t="s">
        <v>48</v>
      </c>
      <c r="B34" s="80">
        <v>3</v>
      </c>
      <c r="C34" s="80">
        <v>1</v>
      </c>
      <c r="D34" s="80">
        <v>3</v>
      </c>
      <c r="E34" s="80">
        <v>12</v>
      </c>
      <c r="F34" s="80">
        <v>13</v>
      </c>
      <c r="G34" s="80">
        <v>18</v>
      </c>
      <c r="H34" s="80"/>
      <c r="I34" s="80"/>
      <c r="J34" s="80"/>
      <c r="K34" s="80">
        <f t="shared" si="2"/>
        <v>-2</v>
      </c>
      <c r="L34" s="80">
        <f t="shared" si="2"/>
        <v>2</v>
      </c>
      <c r="M34" s="80">
        <f t="shared" si="2"/>
        <v>9</v>
      </c>
      <c r="N34" s="80">
        <f t="shared" si="2"/>
        <v>1</v>
      </c>
      <c r="O34" s="80">
        <f t="shared" si="2"/>
        <v>5</v>
      </c>
      <c r="P34" s="80">
        <f t="shared" si="2"/>
        <v>-18</v>
      </c>
      <c r="Q34" s="80">
        <f t="shared" si="2"/>
        <v>0</v>
      </c>
      <c r="R34" s="80">
        <f t="shared" si="2"/>
        <v>0</v>
      </c>
      <c r="S34" s="80"/>
      <c r="T34" s="80"/>
      <c r="U34" s="81">
        <f>D34/'B1 Housing Units'!AD35</f>
        <v>1.4844136566056407E-3</v>
      </c>
      <c r="V34" s="81">
        <f>E34/'B1 Housing Units'!AE35</f>
        <v>5.8968058968058967E-3</v>
      </c>
      <c r="W34" s="81">
        <f>F34/'B1 Housing Units'!AF35</f>
        <v>6.3260340632603409E-3</v>
      </c>
      <c r="X34" s="352">
        <f t="shared" si="6"/>
        <v>8.3333333333333329E-2</v>
      </c>
      <c r="Y34" s="352">
        <f t="shared" si="7"/>
        <v>0.38461538461538464</v>
      </c>
      <c r="Z34" s="352">
        <f t="shared" si="7"/>
        <v>-1</v>
      </c>
    </row>
    <row r="35" spans="1:26" s="64" customFormat="1" ht="13" hidden="1">
      <c r="A35" s="79" t="s">
        <v>50</v>
      </c>
      <c r="B35" s="80">
        <v>7</v>
      </c>
      <c r="C35" s="80">
        <v>10</v>
      </c>
      <c r="D35" s="80">
        <v>13</v>
      </c>
      <c r="E35" s="80">
        <v>27</v>
      </c>
      <c r="F35" s="80">
        <v>17</v>
      </c>
      <c r="G35" s="80">
        <v>27</v>
      </c>
      <c r="H35" s="80"/>
      <c r="I35" s="80"/>
      <c r="J35" s="80"/>
      <c r="K35" s="80">
        <f t="shared" si="2"/>
        <v>3</v>
      </c>
      <c r="L35" s="80">
        <f t="shared" si="2"/>
        <v>3</v>
      </c>
      <c r="M35" s="80">
        <f t="shared" si="2"/>
        <v>14</v>
      </c>
      <c r="N35" s="80">
        <f t="shared" si="2"/>
        <v>-10</v>
      </c>
      <c r="O35" s="80">
        <f t="shared" si="2"/>
        <v>10</v>
      </c>
      <c r="P35" s="80">
        <f t="shared" si="2"/>
        <v>-27</v>
      </c>
      <c r="Q35" s="80">
        <f t="shared" si="2"/>
        <v>0</v>
      </c>
      <c r="R35" s="80">
        <f t="shared" si="2"/>
        <v>0</v>
      </c>
      <c r="S35" s="80"/>
      <c r="T35" s="80"/>
      <c r="U35" s="81">
        <f>D35/'B1 Housing Units'!AD36</f>
        <v>4.3333333333333331E-3</v>
      </c>
      <c r="V35" s="81">
        <f>E35/'B1 Housing Units'!AE36</f>
        <v>9.0030010003334451E-3</v>
      </c>
      <c r="W35" s="81">
        <f>F35/'B1 Housing Units'!AF36</f>
        <v>5.6666666666666671E-3</v>
      </c>
      <c r="X35" s="352">
        <f t="shared" si="6"/>
        <v>-0.37037037037037035</v>
      </c>
      <c r="Y35" s="352">
        <f t="shared" si="7"/>
        <v>0.58823529411764708</v>
      </c>
      <c r="Z35" s="352">
        <f t="shared" si="7"/>
        <v>-1</v>
      </c>
    </row>
    <row r="36" spans="1:26" s="64" customFormat="1" ht="13" hidden="1">
      <c r="A36" s="79" t="s">
        <v>52</v>
      </c>
      <c r="B36" s="80">
        <v>7</v>
      </c>
      <c r="C36" s="80">
        <v>18</v>
      </c>
      <c r="D36" s="80">
        <v>28</v>
      </c>
      <c r="E36" s="80">
        <v>52</v>
      </c>
      <c r="F36" s="80">
        <v>51</v>
      </c>
      <c r="G36" s="80">
        <v>51</v>
      </c>
      <c r="H36" s="80"/>
      <c r="I36" s="80"/>
      <c r="J36" s="80"/>
      <c r="K36" s="80">
        <f t="shared" si="2"/>
        <v>11</v>
      </c>
      <c r="L36" s="80">
        <f t="shared" si="2"/>
        <v>10</v>
      </c>
      <c r="M36" s="80">
        <f t="shared" si="2"/>
        <v>24</v>
      </c>
      <c r="N36" s="80">
        <f t="shared" si="2"/>
        <v>-1</v>
      </c>
      <c r="O36" s="80">
        <f t="shared" si="2"/>
        <v>0</v>
      </c>
      <c r="P36" s="80">
        <f t="shared" si="2"/>
        <v>-51</v>
      </c>
      <c r="Q36" s="80">
        <f t="shared" si="2"/>
        <v>0</v>
      </c>
      <c r="R36" s="80">
        <f t="shared" si="2"/>
        <v>0</v>
      </c>
      <c r="S36" s="80"/>
      <c r="T36" s="80"/>
      <c r="U36" s="81">
        <f>D36/'B1 Housing Units'!AD37</f>
        <v>6.439742410303588E-3</v>
      </c>
      <c r="V36" s="81">
        <f>E36/'B1 Housing Units'!AE37</f>
        <v>1.185860889395667E-2</v>
      </c>
      <c r="W36" s="81">
        <f>F36/'B1 Housing Units'!AF37</f>
        <v>1.1564625850340135E-2</v>
      </c>
      <c r="X36" s="352">
        <f t="shared" si="6"/>
        <v>-1.9230769230769232E-2</v>
      </c>
      <c r="Y36" s="352">
        <f t="shared" si="7"/>
        <v>0</v>
      </c>
      <c r="Z36" s="352">
        <f t="shared" si="7"/>
        <v>-1</v>
      </c>
    </row>
    <row r="37" spans="1:26" s="64" customFormat="1" ht="13" hidden="1">
      <c r="A37" s="79" t="s">
        <v>55</v>
      </c>
      <c r="B37" s="80">
        <v>5</v>
      </c>
      <c r="C37" s="80">
        <v>11</v>
      </c>
      <c r="D37" s="80">
        <v>7</v>
      </c>
      <c r="E37" s="80">
        <v>19</v>
      </c>
      <c r="F37" s="80">
        <v>29</v>
      </c>
      <c r="G37" s="80">
        <v>29</v>
      </c>
      <c r="H37" s="80"/>
      <c r="I37" s="80"/>
      <c r="J37" s="80"/>
      <c r="K37" s="80">
        <f t="shared" si="2"/>
        <v>6</v>
      </c>
      <c r="L37" s="80">
        <f t="shared" si="2"/>
        <v>-4</v>
      </c>
      <c r="M37" s="80">
        <f t="shared" si="2"/>
        <v>12</v>
      </c>
      <c r="N37" s="80">
        <f t="shared" si="2"/>
        <v>10</v>
      </c>
      <c r="O37" s="80">
        <f t="shared" si="2"/>
        <v>0</v>
      </c>
      <c r="P37" s="80">
        <f t="shared" si="2"/>
        <v>-29</v>
      </c>
      <c r="Q37" s="80">
        <f t="shared" si="2"/>
        <v>0</v>
      </c>
      <c r="R37" s="80">
        <f t="shared" si="2"/>
        <v>0</v>
      </c>
      <c r="S37" s="80"/>
      <c r="T37" s="80"/>
      <c r="U37" s="81">
        <f>D37/'B1 Housing Units'!AD38</f>
        <v>3.251277287505806E-3</v>
      </c>
      <c r="V37" s="81">
        <f>E37/'B1 Housing Units'!AE38</f>
        <v>8.7800369685767099E-3</v>
      </c>
      <c r="W37" s="81">
        <f>F37/'B1 Housing Units'!AF38</f>
        <v>1.3260173754000914E-2</v>
      </c>
      <c r="X37" s="352">
        <f t="shared" si="6"/>
        <v>0.52631578947368418</v>
      </c>
      <c r="Y37" s="352">
        <f t="shared" si="7"/>
        <v>0</v>
      </c>
      <c r="Z37" s="352">
        <f t="shared" si="7"/>
        <v>-1</v>
      </c>
    </row>
    <row r="38" spans="1:26" s="64" customFormat="1" ht="13">
      <c r="A38" s="79" t="s">
        <v>119</v>
      </c>
      <c r="B38" s="80">
        <f t="shared" ref="B38:J38" si="8">SUM(B21:B37)</f>
        <v>40</v>
      </c>
      <c r="C38" s="80">
        <f t="shared" si="8"/>
        <v>99</v>
      </c>
      <c r="D38" s="80">
        <f t="shared" si="8"/>
        <v>195</v>
      </c>
      <c r="E38" s="80">
        <f t="shared" si="8"/>
        <v>300</v>
      </c>
      <c r="F38" s="80">
        <f t="shared" si="8"/>
        <v>278</v>
      </c>
      <c r="G38" s="80">
        <f t="shared" si="8"/>
        <v>343</v>
      </c>
      <c r="H38" s="80">
        <v>273</v>
      </c>
      <c r="I38" s="80">
        <f t="shared" si="8"/>
        <v>0</v>
      </c>
      <c r="J38" s="80">
        <f t="shared" si="8"/>
        <v>0</v>
      </c>
      <c r="K38" s="80">
        <f t="shared" si="2"/>
        <v>59</v>
      </c>
      <c r="L38" s="80">
        <f t="shared" si="2"/>
        <v>96</v>
      </c>
      <c r="M38" s="80">
        <f t="shared" si="2"/>
        <v>105</v>
      </c>
      <c r="N38" s="80">
        <f t="shared" si="2"/>
        <v>-22</v>
      </c>
      <c r="O38" s="80">
        <f t="shared" si="2"/>
        <v>65</v>
      </c>
      <c r="P38" s="80">
        <f t="shared" si="2"/>
        <v>-70</v>
      </c>
      <c r="Q38" s="80">
        <f t="shared" si="2"/>
        <v>-273</v>
      </c>
      <c r="R38" s="80">
        <f t="shared" si="2"/>
        <v>0</v>
      </c>
      <c r="S38" s="80"/>
      <c r="T38" s="80"/>
      <c r="U38" s="81">
        <f>D38/'B1 Housing Units'!AD39</f>
        <v>5.1319841040082109E-3</v>
      </c>
      <c r="V38" s="81">
        <f>E38/'B1 Housing Units'!AE39</f>
        <v>7.8472403871305257E-3</v>
      </c>
      <c r="W38" s="81">
        <f>F38/'B1 Housing Units'!AF39</f>
        <v>7.2264101897582533E-3</v>
      </c>
      <c r="X38" s="352">
        <f t="shared" si="6"/>
        <v>-7.3333333333333334E-2</v>
      </c>
      <c r="Y38" s="352">
        <f t="shared" si="7"/>
        <v>0.23381294964028776</v>
      </c>
      <c r="Z38" s="352">
        <f t="shared" si="7"/>
        <v>-0.20408163265306123</v>
      </c>
    </row>
    <row r="39" spans="1:26" s="64" customFormat="1" ht="13" hidden="1">
      <c r="A39" s="79" t="s">
        <v>24</v>
      </c>
      <c r="B39" s="80">
        <v>13</v>
      </c>
      <c r="C39" s="80">
        <v>44</v>
      </c>
      <c r="D39" s="80">
        <v>88</v>
      </c>
      <c r="E39" s="80">
        <v>146</v>
      </c>
      <c r="F39" s="80">
        <v>112</v>
      </c>
      <c r="G39" s="80">
        <v>122</v>
      </c>
      <c r="H39" s="80"/>
      <c r="I39" s="80"/>
      <c r="J39" s="80"/>
      <c r="K39" s="80">
        <f t="shared" si="2"/>
        <v>31</v>
      </c>
      <c r="L39" s="80">
        <f t="shared" si="2"/>
        <v>44</v>
      </c>
      <c r="M39" s="80">
        <f t="shared" si="2"/>
        <v>58</v>
      </c>
      <c r="N39" s="80">
        <f t="shared" si="2"/>
        <v>-34</v>
      </c>
      <c r="O39" s="80">
        <f t="shared" si="2"/>
        <v>10</v>
      </c>
      <c r="P39" s="80">
        <f t="shared" si="2"/>
        <v>-122</v>
      </c>
      <c r="Q39" s="80">
        <f t="shared" si="2"/>
        <v>0</v>
      </c>
      <c r="R39" s="80">
        <f t="shared" si="2"/>
        <v>0</v>
      </c>
      <c r="S39" s="80"/>
      <c r="T39" s="80"/>
      <c r="U39" s="81">
        <f>D39/'B1 Housing Units'!AD40</f>
        <v>6.6305003013863778E-3</v>
      </c>
      <c r="V39" s="81">
        <f>E39/'B1 Housing Units'!AE40</f>
        <v>1.0944527736131934E-2</v>
      </c>
      <c r="W39" s="81">
        <f>F39/'B1 Housing Units'!AF40</f>
        <v>8.3913988162133812E-3</v>
      </c>
      <c r="X39" s="352">
        <f t="shared" si="6"/>
        <v>-0.23287671232876711</v>
      </c>
      <c r="Y39" s="352">
        <f t="shared" si="7"/>
        <v>8.9285714285714288E-2</v>
      </c>
      <c r="Z39" s="352">
        <f t="shared" si="7"/>
        <v>-1</v>
      </c>
    </row>
    <row r="40" spans="1:26" s="64" customFormat="1" ht="13" hidden="1">
      <c r="A40" s="79" t="s">
        <v>33</v>
      </c>
      <c r="B40" s="80"/>
      <c r="C40" s="80"/>
      <c r="D40" s="80"/>
      <c r="E40" s="80">
        <v>64</v>
      </c>
      <c r="F40" s="80">
        <v>70</v>
      </c>
      <c r="G40" s="80">
        <v>73</v>
      </c>
      <c r="H40" s="80"/>
      <c r="I40" s="80"/>
      <c r="J40" s="80"/>
      <c r="K40" s="80"/>
      <c r="L40" s="80"/>
      <c r="M40" s="80"/>
      <c r="N40" s="80">
        <f t="shared" si="2"/>
        <v>6</v>
      </c>
      <c r="O40" s="80">
        <f t="shared" si="2"/>
        <v>3</v>
      </c>
      <c r="P40" s="80">
        <f t="shared" si="2"/>
        <v>-73</v>
      </c>
      <c r="Q40" s="80">
        <f t="shared" si="2"/>
        <v>0</v>
      </c>
      <c r="R40" s="80">
        <f t="shared" si="2"/>
        <v>0</v>
      </c>
      <c r="S40" s="80"/>
      <c r="T40" s="80"/>
      <c r="U40" s="81"/>
      <c r="V40" s="81">
        <f>E40/'B1 Housing Units'!AE41</f>
        <v>6.9724370846497444E-3</v>
      </c>
      <c r="W40" s="81">
        <f>F40/'B1 Housing Units'!AF41</f>
        <v>7.6128330614464385E-3</v>
      </c>
      <c r="X40" s="352">
        <f t="shared" si="6"/>
        <v>9.375E-2</v>
      </c>
      <c r="Y40" s="352">
        <f t="shared" si="7"/>
        <v>4.2857142857142858E-2</v>
      </c>
      <c r="Z40" s="352">
        <f t="shared" si="7"/>
        <v>-1</v>
      </c>
    </row>
    <row r="41" spans="1:26" s="64" customFormat="1" ht="13" hidden="1">
      <c r="A41" s="79" t="s">
        <v>37</v>
      </c>
      <c r="B41" s="80"/>
      <c r="C41" s="80"/>
      <c r="D41" s="80"/>
      <c r="E41" s="80">
        <v>16</v>
      </c>
      <c r="F41" s="80">
        <v>15</v>
      </c>
      <c r="G41" s="80">
        <v>14</v>
      </c>
      <c r="H41" s="80"/>
      <c r="I41" s="80"/>
      <c r="J41" s="80"/>
      <c r="K41" s="80"/>
      <c r="L41" s="80"/>
      <c r="M41" s="80"/>
      <c r="N41" s="80">
        <f t="shared" si="2"/>
        <v>-1</v>
      </c>
      <c r="O41" s="80">
        <f t="shared" si="2"/>
        <v>-1</v>
      </c>
      <c r="P41" s="80">
        <f t="shared" si="2"/>
        <v>-14</v>
      </c>
      <c r="Q41" s="80">
        <f t="shared" si="2"/>
        <v>0</v>
      </c>
      <c r="R41" s="80">
        <f t="shared" si="2"/>
        <v>0</v>
      </c>
      <c r="S41" s="80"/>
      <c r="T41" s="80"/>
      <c r="U41" s="81"/>
      <c r="V41" s="81">
        <f>E41/'B1 Housing Units'!AE42</f>
        <v>5.5058499655884375E-3</v>
      </c>
      <c r="W41" s="81">
        <f>F41/'B1 Housing Units'!AF42</f>
        <v>5.1003060183611015E-3</v>
      </c>
      <c r="X41" s="352">
        <f t="shared" si="6"/>
        <v>-6.25E-2</v>
      </c>
      <c r="Y41" s="352">
        <f t="shared" si="7"/>
        <v>-6.6666666666666666E-2</v>
      </c>
      <c r="Z41" s="352">
        <f t="shared" si="7"/>
        <v>-1</v>
      </c>
    </row>
    <row r="42" spans="1:26" s="64" customFormat="1" ht="13" hidden="1">
      <c r="A42" s="79" t="s">
        <v>38</v>
      </c>
      <c r="B42" s="80">
        <v>5</v>
      </c>
      <c r="C42" s="80">
        <v>14</v>
      </c>
      <c r="D42" s="80">
        <v>34</v>
      </c>
      <c r="E42" s="80">
        <v>54</v>
      </c>
      <c r="F42" s="80">
        <v>51</v>
      </c>
      <c r="G42" s="80">
        <v>82</v>
      </c>
      <c r="H42" s="80"/>
      <c r="I42" s="80"/>
      <c r="J42" s="80"/>
      <c r="K42" s="80">
        <f t="shared" si="2"/>
        <v>9</v>
      </c>
      <c r="L42" s="80">
        <f t="shared" si="2"/>
        <v>20</v>
      </c>
      <c r="M42" s="80">
        <f t="shared" si="2"/>
        <v>20</v>
      </c>
      <c r="N42" s="80">
        <f t="shared" si="2"/>
        <v>-3</v>
      </c>
      <c r="O42" s="80">
        <f t="shared" si="2"/>
        <v>31</v>
      </c>
      <c r="P42" s="80">
        <f t="shared" si="2"/>
        <v>-82</v>
      </c>
      <c r="Q42" s="80">
        <f t="shared" si="2"/>
        <v>0</v>
      </c>
      <c r="R42" s="80">
        <f t="shared" si="2"/>
        <v>0</v>
      </c>
      <c r="S42" s="80"/>
      <c r="T42" s="80"/>
      <c r="U42" s="81">
        <f>D42/'B1 Housing Units'!AD43</f>
        <v>3.9794007490636706E-3</v>
      </c>
      <c r="V42" s="81">
        <f>E42/'B1 Housing Units'!AE43</f>
        <v>6.2959076600209865E-3</v>
      </c>
      <c r="W42" s="81">
        <f>F42/'B1 Housing Units'!AF43</f>
        <v>5.930922200255844E-3</v>
      </c>
      <c r="X42" s="352">
        <f t="shared" si="6"/>
        <v>-5.5555555555555552E-2</v>
      </c>
      <c r="Y42" s="352">
        <f t="shared" si="7"/>
        <v>0.60784313725490191</v>
      </c>
      <c r="Z42" s="352">
        <f t="shared" si="7"/>
        <v>-1</v>
      </c>
    </row>
    <row r="43" spans="1:26" s="64" customFormat="1" ht="13" hidden="1">
      <c r="A43" s="79" t="s">
        <v>39</v>
      </c>
      <c r="B43" s="80"/>
      <c r="C43" s="80"/>
      <c r="D43" s="80"/>
      <c r="E43" s="80">
        <v>76</v>
      </c>
      <c r="F43" s="80">
        <v>82</v>
      </c>
      <c r="G43" s="80">
        <v>79</v>
      </c>
      <c r="H43" s="80"/>
      <c r="I43" s="80"/>
      <c r="J43" s="80"/>
      <c r="K43" s="80"/>
      <c r="L43" s="80"/>
      <c r="M43" s="80"/>
      <c r="N43" s="80">
        <f t="shared" si="2"/>
        <v>6</v>
      </c>
      <c r="O43" s="80">
        <f t="shared" si="2"/>
        <v>-3</v>
      </c>
      <c r="P43" s="80">
        <f t="shared" si="2"/>
        <v>-79</v>
      </c>
      <c r="Q43" s="80">
        <f t="shared" si="2"/>
        <v>0</v>
      </c>
      <c r="R43" s="80">
        <f t="shared" si="2"/>
        <v>0</v>
      </c>
      <c r="S43" s="80"/>
      <c r="T43" s="80"/>
      <c r="U43" s="81"/>
      <c r="V43" s="81">
        <f>E43/'B1 Housing Units'!AE44</f>
        <v>7.7306479503611025E-3</v>
      </c>
      <c r="W43" s="81">
        <f>F43/'B1 Housing Units'!AF44</f>
        <v>8.3113723900263524E-3</v>
      </c>
      <c r="X43" s="352">
        <f t="shared" si="6"/>
        <v>7.8947368421052627E-2</v>
      </c>
      <c r="Y43" s="352">
        <f t="shared" si="7"/>
        <v>-3.6585365853658534E-2</v>
      </c>
      <c r="Z43" s="352">
        <f t="shared" si="7"/>
        <v>-1</v>
      </c>
    </row>
    <row r="44" spans="1:26" s="64" customFormat="1" ht="13" hidden="1">
      <c r="A44" s="79" t="s">
        <v>40</v>
      </c>
      <c r="B44" s="80"/>
      <c r="C44" s="80"/>
      <c r="D44" s="80"/>
      <c r="E44" s="80">
        <v>248</v>
      </c>
      <c r="F44" s="80">
        <v>190</v>
      </c>
      <c r="G44" s="80">
        <v>225</v>
      </c>
      <c r="H44" s="80"/>
      <c r="I44" s="80"/>
      <c r="J44" s="80"/>
      <c r="K44" s="80"/>
      <c r="L44" s="80"/>
      <c r="M44" s="80"/>
      <c r="N44" s="80">
        <f t="shared" si="2"/>
        <v>-58</v>
      </c>
      <c r="O44" s="80">
        <f t="shared" si="2"/>
        <v>35</v>
      </c>
      <c r="P44" s="80">
        <f t="shared" si="2"/>
        <v>-225</v>
      </c>
      <c r="Q44" s="80">
        <f t="shared" si="2"/>
        <v>0</v>
      </c>
      <c r="R44" s="80">
        <f t="shared" si="2"/>
        <v>0</v>
      </c>
      <c r="S44" s="80"/>
      <c r="T44" s="80"/>
      <c r="U44" s="81"/>
      <c r="V44" s="81">
        <f>E44/'B1 Housing Units'!AE45</f>
        <v>6.6645168225303664E-3</v>
      </c>
      <c r="W44" s="81">
        <f>F44/'B1 Housing Units'!AF45</f>
        <v>5.0799422490775898E-3</v>
      </c>
      <c r="X44" s="352">
        <f t="shared" si="6"/>
        <v>-0.23387096774193547</v>
      </c>
      <c r="Y44" s="352">
        <f t="shared" si="7"/>
        <v>0.18421052631578946</v>
      </c>
      <c r="Z44" s="352">
        <f t="shared" si="7"/>
        <v>-1</v>
      </c>
    </row>
    <row r="45" spans="1:26" s="64" customFormat="1" ht="13" hidden="1">
      <c r="A45" s="79" t="s">
        <v>49</v>
      </c>
      <c r="B45" s="80"/>
      <c r="C45" s="80"/>
      <c r="D45" s="80"/>
      <c r="E45" s="80">
        <v>32</v>
      </c>
      <c r="F45" s="80">
        <v>21</v>
      </c>
      <c r="G45" s="80">
        <v>28</v>
      </c>
      <c r="H45" s="80"/>
      <c r="I45" s="80"/>
      <c r="J45" s="80"/>
      <c r="K45" s="80"/>
      <c r="L45" s="80"/>
      <c r="M45" s="80"/>
      <c r="N45" s="80">
        <f t="shared" si="2"/>
        <v>-11</v>
      </c>
      <c r="O45" s="80">
        <f t="shared" si="2"/>
        <v>7</v>
      </c>
      <c r="P45" s="80">
        <f t="shared" si="2"/>
        <v>-28</v>
      </c>
      <c r="Q45" s="80">
        <f t="shared" si="2"/>
        <v>0</v>
      </c>
      <c r="R45" s="80">
        <f t="shared" si="2"/>
        <v>0</v>
      </c>
      <c r="S45" s="80"/>
      <c r="T45" s="80"/>
      <c r="U45" s="81"/>
      <c r="V45" s="81">
        <f>E45/'B1 Housing Units'!AE46</f>
        <v>7.154035323049408E-3</v>
      </c>
      <c r="W45" s="81">
        <f>F45/'B1 Housing Units'!AF46</f>
        <v>4.6770601336302894E-3</v>
      </c>
      <c r="X45" s="352">
        <f t="shared" si="6"/>
        <v>-0.34375</v>
      </c>
      <c r="Y45" s="352">
        <f t="shared" si="7"/>
        <v>0.33333333333333331</v>
      </c>
      <c r="Z45" s="352">
        <f t="shared" si="7"/>
        <v>-1</v>
      </c>
    </row>
    <row r="46" spans="1:26" s="64" customFormat="1" ht="13" hidden="1">
      <c r="A46" s="79" t="s">
        <v>54</v>
      </c>
      <c r="B46" s="80">
        <v>6</v>
      </c>
      <c r="C46" s="80">
        <v>17</v>
      </c>
      <c r="D46" s="80">
        <v>43</v>
      </c>
      <c r="E46" s="80">
        <v>87</v>
      </c>
      <c r="F46" s="80">
        <v>65</v>
      </c>
      <c r="G46" s="80">
        <v>69</v>
      </c>
      <c r="H46" s="80"/>
      <c r="I46" s="80"/>
      <c r="J46" s="80"/>
      <c r="K46" s="80">
        <f t="shared" si="2"/>
        <v>11</v>
      </c>
      <c r="L46" s="80">
        <f t="shared" si="2"/>
        <v>26</v>
      </c>
      <c r="M46" s="80">
        <f t="shared" si="2"/>
        <v>44</v>
      </c>
      <c r="N46" s="80">
        <f t="shared" si="2"/>
        <v>-22</v>
      </c>
      <c r="O46" s="80">
        <f t="shared" si="2"/>
        <v>4</v>
      </c>
      <c r="P46" s="80">
        <f t="shared" si="2"/>
        <v>-69</v>
      </c>
      <c r="Q46" s="80">
        <f t="shared" si="2"/>
        <v>0</v>
      </c>
      <c r="R46" s="80">
        <f t="shared" si="2"/>
        <v>0</v>
      </c>
      <c r="S46" s="80"/>
      <c r="T46" s="80"/>
      <c r="U46" s="81">
        <f>D46/'B1 Housing Units'!AD47</f>
        <v>3.5554820572184552E-3</v>
      </c>
      <c r="V46" s="81">
        <f>E46/'B1 Housing Units'!AE47</f>
        <v>7.184145334434352E-3</v>
      </c>
      <c r="W46" s="81">
        <f>F46/'B1 Housing Units'!AF47</f>
        <v>5.3519967064635651E-3</v>
      </c>
      <c r="X46" s="352">
        <f t="shared" si="6"/>
        <v>-0.25287356321839083</v>
      </c>
      <c r="Y46" s="352">
        <f t="shared" si="7"/>
        <v>6.1538461538461542E-2</v>
      </c>
      <c r="Z46" s="352">
        <f t="shared" si="7"/>
        <v>-1</v>
      </c>
    </row>
    <row r="47" spans="1:26" s="64" customFormat="1" ht="13" hidden="1">
      <c r="A47" s="79" t="s">
        <v>59</v>
      </c>
      <c r="B47" s="80">
        <v>4</v>
      </c>
      <c r="C47" s="80">
        <v>10</v>
      </c>
      <c r="D47" s="80">
        <v>10</v>
      </c>
      <c r="E47" s="80">
        <v>30</v>
      </c>
      <c r="F47" s="80">
        <v>24</v>
      </c>
      <c r="G47" s="80">
        <v>23</v>
      </c>
      <c r="H47" s="80"/>
      <c r="I47" s="80"/>
      <c r="J47" s="80"/>
      <c r="K47" s="80">
        <f t="shared" si="2"/>
        <v>6</v>
      </c>
      <c r="L47" s="80">
        <f t="shared" si="2"/>
        <v>0</v>
      </c>
      <c r="M47" s="80">
        <f t="shared" si="2"/>
        <v>20</v>
      </c>
      <c r="N47" s="80">
        <f t="shared" si="2"/>
        <v>-6</v>
      </c>
      <c r="O47" s="80">
        <f t="shared" si="2"/>
        <v>-1</v>
      </c>
      <c r="P47" s="80">
        <f t="shared" si="2"/>
        <v>-23</v>
      </c>
      <c r="Q47" s="80">
        <f t="shared" si="2"/>
        <v>0</v>
      </c>
      <c r="R47" s="80">
        <f t="shared" si="2"/>
        <v>0</v>
      </c>
      <c r="S47" s="80"/>
      <c r="T47" s="80"/>
      <c r="U47" s="81">
        <f>D47/'B1 Housing Units'!AD48</f>
        <v>2.0345879959308239E-3</v>
      </c>
      <c r="V47" s="81">
        <f>E47/'B1 Housing Units'!AE48</f>
        <v>6.0422960725075529E-3</v>
      </c>
      <c r="W47" s="81">
        <f>F47/'B1 Housing Units'!AF48</f>
        <v>4.7999999999999996E-3</v>
      </c>
      <c r="X47" s="352">
        <f t="shared" si="6"/>
        <v>-0.2</v>
      </c>
      <c r="Y47" s="352">
        <f t="shared" si="7"/>
        <v>-4.1666666666666664E-2</v>
      </c>
      <c r="Z47" s="352">
        <f t="shared" si="7"/>
        <v>-1</v>
      </c>
    </row>
    <row r="48" spans="1:26" s="64" customFormat="1" ht="13">
      <c r="A48" s="79" t="s">
        <v>120</v>
      </c>
      <c r="B48" s="80">
        <f t="shared" ref="B48:J48" si="9">SUM(B39:B47)</f>
        <v>28</v>
      </c>
      <c r="C48" s="80">
        <f t="shared" si="9"/>
        <v>85</v>
      </c>
      <c r="D48" s="80"/>
      <c r="E48" s="80">
        <f t="shared" si="9"/>
        <v>753</v>
      </c>
      <c r="F48" s="80">
        <f t="shared" si="9"/>
        <v>630</v>
      </c>
      <c r="G48" s="80">
        <f t="shared" si="9"/>
        <v>715</v>
      </c>
      <c r="H48" s="80">
        <v>556</v>
      </c>
      <c r="I48" s="80">
        <f t="shared" si="9"/>
        <v>0</v>
      </c>
      <c r="J48" s="80">
        <f t="shared" si="9"/>
        <v>0</v>
      </c>
      <c r="K48" s="80">
        <f t="shared" si="2"/>
        <v>57</v>
      </c>
      <c r="L48" s="80">
        <f t="shared" si="2"/>
        <v>-85</v>
      </c>
      <c r="M48" s="80"/>
      <c r="N48" s="80">
        <f t="shared" si="2"/>
        <v>-123</v>
      </c>
      <c r="O48" s="80">
        <f t="shared" si="2"/>
        <v>85</v>
      </c>
      <c r="P48" s="80">
        <f t="shared" si="2"/>
        <v>-159</v>
      </c>
      <c r="Q48" s="80">
        <f t="shared" si="2"/>
        <v>-556</v>
      </c>
      <c r="R48" s="80">
        <f t="shared" si="2"/>
        <v>0</v>
      </c>
      <c r="S48" s="80"/>
      <c r="T48" s="80"/>
      <c r="U48" s="81"/>
      <c r="V48" s="81">
        <f>E48/'B1 Housing Units'!AE49</f>
        <v>7.3396820445839383E-3</v>
      </c>
      <c r="W48" s="81">
        <f>F48/'B1 Housing Units'!AF49</f>
        <v>6.1173957372432875E-3</v>
      </c>
      <c r="X48" s="352">
        <f t="shared" si="6"/>
        <v>-0.16334661354581673</v>
      </c>
      <c r="Y48" s="352">
        <f t="shared" si="7"/>
        <v>0.13492063492063491</v>
      </c>
      <c r="Z48" s="352">
        <f t="shared" si="7"/>
        <v>-0.22237762237762237</v>
      </c>
    </row>
    <row r="49" spans="1:26" s="4" customFormat="1" ht="13">
      <c r="A49" s="343" t="s">
        <v>133</v>
      </c>
      <c r="B49" s="343"/>
      <c r="C49" s="343"/>
      <c r="D49" s="343"/>
      <c r="E49" s="343">
        <f t="shared" ref="E49:J49" si="10">SUM(E48,E38,E20)</f>
        <v>1225</v>
      </c>
      <c r="F49" s="343">
        <f t="shared" si="10"/>
        <v>1064</v>
      </c>
      <c r="G49" s="343">
        <f t="shared" si="10"/>
        <v>1239</v>
      </c>
      <c r="H49" s="343">
        <f t="shared" si="10"/>
        <v>981</v>
      </c>
      <c r="I49" s="343">
        <f t="shared" si="10"/>
        <v>0</v>
      </c>
      <c r="J49" s="343">
        <f t="shared" si="10"/>
        <v>0</v>
      </c>
      <c r="K49" s="343"/>
      <c r="L49" s="343"/>
      <c r="M49" s="343"/>
      <c r="N49" s="343">
        <f t="shared" si="2"/>
        <v>-161</v>
      </c>
      <c r="O49" s="343">
        <f t="shared" si="2"/>
        <v>175</v>
      </c>
      <c r="P49" s="80">
        <f>H49-G49</f>
        <v>-258</v>
      </c>
      <c r="Q49" s="343"/>
      <c r="R49" s="343"/>
      <c r="S49" s="343"/>
      <c r="T49" s="343"/>
      <c r="U49" s="344"/>
      <c r="V49" s="344">
        <f>E49/'B1 Housing Units'!AE50</f>
        <v>6.4515109702019194E-3</v>
      </c>
      <c r="W49" s="344">
        <f>F49/'B1 Housing Units'!AF50</f>
        <v>5.5822835946968304E-3</v>
      </c>
      <c r="X49" s="353">
        <f t="shared" si="6"/>
        <v>-0.13142857142857142</v>
      </c>
      <c r="Y49" s="353">
        <f t="shared" si="7"/>
        <v>0.16447368421052633</v>
      </c>
      <c r="Z49" s="353">
        <f t="shared" si="7"/>
        <v>-0.20823244552058112</v>
      </c>
    </row>
    <row r="50" spans="1:26" s="347" customFormat="1" ht="13">
      <c r="A50" s="345" t="s">
        <v>122</v>
      </c>
      <c r="B50" s="345"/>
      <c r="C50" s="345"/>
      <c r="D50" s="345"/>
      <c r="E50" s="345">
        <v>1088</v>
      </c>
      <c r="F50" s="345">
        <v>1044</v>
      </c>
      <c r="G50" s="345">
        <v>1172</v>
      </c>
      <c r="H50" s="345">
        <v>933</v>
      </c>
      <c r="I50" s="345"/>
      <c r="J50" s="345"/>
      <c r="K50" s="345"/>
      <c r="L50" s="345"/>
      <c r="M50" s="345"/>
      <c r="N50" s="345">
        <f t="shared" si="2"/>
        <v>-44</v>
      </c>
      <c r="O50" s="345">
        <f t="shared" si="2"/>
        <v>128</v>
      </c>
      <c r="P50" s="345">
        <f t="shared" si="2"/>
        <v>-239</v>
      </c>
      <c r="Q50" s="345">
        <f t="shared" si="2"/>
        <v>-933</v>
      </c>
      <c r="R50" s="345">
        <f t="shared" si="2"/>
        <v>0</v>
      </c>
      <c r="S50" s="345"/>
      <c r="T50" s="345"/>
      <c r="U50" s="346"/>
      <c r="V50" s="346">
        <f>E50/'B1 Housing Units'!AE51</f>
        <v>6.5837644851895558E-3</v>
      </c>
      <c r="W50" s="354">
        <f>F50/'B1 Housing Units'!AF50</f>
        <v>5.4773534519393713E-3</v>
      </c>
      <c r="X50" s="355">
        <f t="shared" si="6"/>
        <v>-4.0441176470588237E-2</v>
      </c>
      <c r="Y50" s="355">
        <f t="shared" si="7"/>
        <v>0.12260536398467432</v>
      </c>
      <c r="Z50" s="355">
        <f t="shared" si="7"/>
        <v>-0.20392491467576793</v>
      </c>
    </row>
    <row r="51" spans="1:26" s="347" customFormat="1" ht="13">
      <c r="A51" s="345" t="s">
        <v>123</v>
      </c>
      <c r="B51" s="345">
        <v>83</v>
      </c>
      <c r="C51" s="345">
        <v>238</v>
      </c>
      <c r="D51" s="345">
        <v>466</v>
      </c>
      <c r="E51" s="345">
        <v>805</v>
      </c>
      <c r="F51" s="345">
        <v>686</v>
      </c>
      <c r="G51" s="345">
        <v>820</v>
      </c>
      <c r="H51" s="345">
        <v>680</v>
      </c>
      <c r="I51" s="345"/>
      <c r="J51" s="345"/>
      <c r="K51" s="345">
        <f t="shared" si="2"/>
        <v>155</v>
      </c>
      <c r="L51" s="345">
        <f t="shared" si="2"/>
        <v>228</v>
      </c>
      <c r="M51" s="345">
        <f t="shared" si="2"/>
        <v>339</v>
      </c>
      <c r="N51" s="345">
        <f t="shared" si="2"/>
        <v>-119</v>
      </c>
      <c r="O51" s="345">
        <f t="shared" si="2"/>
        <v>134</v>
      </c>
      <c r="P51" s="345">
        <f t="shared" si="2"/>
        <v>-140</v>
      </c>
      <c r="Q51" s="345">
        <f t="shared" si="2"/>
        <v>-680</v>
      </c>
      <c r="R51" s="345">
        <f t="shared" si="2"/>
        <v>0</v>
      </c>
      <c r="S51" s="345"/>
      <c r="T51" s="345"/>
      <c r="U51" s="346">
        <f>D51/'B1 Housing Units'!AD52</f>
        <v>3.7104274157589655E-3</v>
      </c>
      <c r="V51" s="346">
        <f>E51/'B1 Housing Units'!AE52</f>
        <v>6.3756821187856902E-3</v>
      </c>
      <c r="W51" s="354">
        <f>F51/'B1 Housing Units'!AF51</f>
        <v>4.1389879390132797E-3</v>
      </c>
      <c r="X51" s="355">
        <f t="shared" si="6"/>
        <v>-0.14782608695652175</v>
      </c>
      <c r="Y51" s="355">
        <f t="shared" si="7"/>
        <v>0.19533527696793002</v>
      </c>
      <c r="Z51" s="355">
        <f t="shared" si="7"/>
        <v>-0.17073170731707318</v>
      </c>
    </row>
    <row r="52" spans="1:26" s="350" customFormat="1" ht="13">
      <c r="A52" s="348" t="s">
        <v>134</v>
      </c>
      <c r="B52" s="348">
        <v>462</v>
      </c>
      <c r="C52" s="348">
        <v>1057</v>
      </c>
      <c r="D52" s="348">
        <v>2071</v>
      </c>
      <c r="E52" s="348">
        <v>3563</v>
      </c>
      <c r="F52" s="348">
        <v>3467</v>
      </c>
      <c r="G52" s="348">
        <v>3953</v>
      </c>
      <c r="H52" s="348">
        <v>3146</v>
      </c>
      <c r="I52" s="348"/>
      <c r="J52" s="348"/>
      <c r="K52" s="348">
        <f t="shared" si="2"/>
        <v>595</v>
      </c>
      <c r="L52" s="348">
        <f t="shared" si="2"/>
        <v>1014</v>
      </c>
      <c r="M52" s="348">
        <f t="shared" si="2"/>
        <v>1492</v>
      </c>
      <c r="N52" s="348">
        <f t="shared" si="2"/>
        <v>-96</v>
      </c>
      <c r="O52" s="348">
        <f>G52-F52</f>
        <v>486</v>
      </c>
      <c r="P52" s="348">
        <f t="shared" si="2"/>
        <v>-807</v>
      </c>
      <c r="Q52" s="348">
        <f t="shared" si="2"/>
        <v>-3146</v>
      </c>
      <c r="R52" s="348">
        <f t="shared" si="2"/>
        <v>0</v>
      </c>
      <c r="S52" s="348"/>
      <c r="T52" s="348"/>
      <c r="U52" s="349">
        <f>D52/'B1 Housing Units'!AD53</f>
        <v>3.4164713179726846E-3</v>
      </c>
      <c r="V52" s="349">
        <f>'B7 Forclosure Data'!E52/'B1 Housing Units'!AE53</f>
        <v>5.8480875949308911E-3</v>
      </c>
      <c r="W52" s="356">
        <f>F52/'B1 Housing Units'!AF53</f>
        <v>5.6704158686596258E-3</v>
      </c>
      <c r="X52" s="357">
        <f t="shared" si="6"/>
        <v>-2.6943586865001402E-2</v>
      </c>
      <c r="Y52" s="357">
        <f t="shared" si="7"/>
        <v>0.14017882895875397</v>
      </c>
      <c r="Z52" s="357">
        <f t="shared" si="7"/>
        <v>-0.20414874778649128</v>
      </c>
    </row>
    <row r="53" spans="1:26">
      <c r="A53" s="175" t="s">
        <v>135</v>
      </c>
      <c r="B53" s="176"/>
      <c r="C53" s="176"/>
      <c r="D53" s="176"/>
      <c r="E53" s="177"/>
      <c r="F53" s="176"/>
      <c r="G53" s="176"/>
      <c r="H53" s="176"/>
      <c r="I53" s="176"/>
      <c r="J53" s="176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</row>
    <row r="54" spans="1:26">
      <c r="A54" s="179" t="s">
        <v>136</v>
      </c>
      <c r="B54" s="176"/>
      <c r="C54" s="176"/>
      <c r="D54" s="176"/>
      <c r="E54" s="176"/>
      <c r="F54" s="176"/>
      <c r="G54" s="176"/>
      <c r="H54" s="176"/>
      <c r="I54" s="176"/>
      <c r="J54" s="176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</row>
    <row r="55" spans="1:26">
      <c r="A55" s="179"/>
      <c r="B55" s="176"/>
      <c r="C55" s="176"/>
      <c r="D55" s="176"/>
      <c r="E55" s="180"/>
      <c r="F55" s="180"/>
      <c r="G55" s="180"/>
      <c r="H55" s="180"/>
      <c r="I55" s="180"/>
      <c r="J55" s="180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</row>
    <row r="56" spans="1:26">
      <c r="A56" s="84"/>
      <c r="B56" s="83"/>
      <c r="C56" s="83"/>
      <c r="D56" s="83"/>
      <c r="E56" s="83"/>
      <c r="F56" s="83"/>
      <c r="G56" s="83"/>
      <c r="H56" s="83"/>
      <c r="I56" s="83"/>
      <c r="J56" s="83"/>
    </row>
    <row r="57" spans="1:26">
      <c r="A57" s="84"/>
      <c r="B57" s="83"/>
      <c r="C57" s="83"/>
      <c r="D57" s="83"/>
      <c r="E57" s="83"/>
      <c r="F57" s="83"/>
      <c r="G57" s="83"/>
      <c r="H57" s="83"/>
      <c r="I57" s="83"/>
      <c r="J57" s="83"/>
    </row>
    <row r="58" spans="1:26" ht="17">
      <c r="A58" s="341"/>
      <c r="B58" s="342"/>
      <c r="C58" s="342"/>
      <c r="D58" s="342"/>
      <c r="E58" s="952" t="s">
        <v>278</v>
      </c>
      <c r="F58" s="953"/>
      <c r="G58" s="954"/>
      <c r="H58" s="342"/>
      <c r="I58" s="342"/>
      <c r="J58" s="342"/>
      <c r="K58" s="360"/>
      <c r="L58" s="361"/>
      <c r="M58" s="361"/>
      <c r="N58" s="955" t="s">
        <v>279</v>
      </c>
      <c r="O58" s="956"/>
      <c r="P58" s="361"/>
      <c r="Q58" s="361"/>
      <c r="R58" s="361"/>
      <c r="S58" s="361"/>
      <c r="T58" s="361"/>
      <c r="U58" s="361"/>
      <c r="V58" s="361"/>
      <c r="W58" s="361"/>
      <c r="X58" s="361"/>
      <c r="Y58" s="362"/>
    </row>
    <row r="59" spans="1:26" ht="13">
      <c r="A59" s="182" t="s">
        <v>114</v>
      </c>
      <c r="B59" s="181">
        <v>2005</v>
      </c>
      <c r="C59" s="181">
        <v>2006</v>
      </c>
      <c r="D59" s="181">
        <v>2007</v>
      </c>
      <c r="E59" s="181">
        <v>2008</v>
      </c>
      <c r="F59" s="181">
        <v>2009</v>
      </c>
      <c r="G59" s="181">
        <v>2010</v>
      </c>
      <c r="H59" s="181">
        <v>2011</v>
      </c>
      <c r="I59" s="181">
        <v>2012</v>
      </c>
      <c r="J59" s="181">
        <v>2013</v>
      </c>
      <c r="K59" s="181"/>
      <c r="L59" s="181"/>
      <c r="M59" s="181"/>
      <c r="N59" s="181">
        <v>2010</v>
      </c>
      <c r="O59" s="181" t="s">
        <v>280</v>
      </c>
      <c r="P59" s="368"/>
      <c r="Q59" s="181"/>
      <c r="R59" s="181"/>
      <c r="S59" s="181"/>
      <c r="T59" s="181"/>
      <c r="U59" s="181"/>
      <c r="V59" s="181"/>
      <c r="W59" s="181"/>
      <c r="X59" s="181"/>
      <c r="Y59" s="181"/>
    </row>
    <row r="60" spans="1:26" s="64" customFormat="1" ht="13">
      <c r="A60" s="79" t="s">
        <v>118</v>
      </c>
      <c r="B60" s="80">
        <v>15</v>
      </c>
      <c r="C60" s="80">
        <v>54</v>
      </c>
      <c r="D60" s="80">
        <v>96</v>
      </c>
      <c r="E60" s="80">
        <v>172</v>
      </c>
      <c r="F60" s="80">
        <v>156</v>
      </c>
      <c r="G60" s="80">
        <v>181</v>
      </c>
      <c r="H60" s="80">
        <v>0</v>
      </c>
      <c r="I60" s="80">
        <v>0</v>
      </c>
      <c r="J60" s="80">
        <v>0</v>
      </c>
      <c r="K60" s="80"/>
      <c r="L60" s="80"/>
      <c r="M60" s="80"/>
      <c r="N60" s="246">
        <v>49365</v>
      </c>
      <c r="O60" s="364">
        <f>G60/N60</f>
        <v>3.6665653803301937E-3</v>
      </c>
      <c r="P60" s="369"/>
      <c r="Q60" s="80"/>
      <c r="R60" s="80"/>
      <c r="S60" s="80"/>
      <c r="T60" s="80"/>
      <c r="U60" s="81"/>
      <c r="V60" s="81"/>
      <c r="W60" s="81"/>
      <c r="X60" s="352"/>
      <c r="Y60" s="352"/>
    </row>
    <row r="61" spans="1:26" s="64" customFormat="1" ht="13">
      <c r="A61" s="79" t="s">
        <v>119</v>
      </c>
      <c r="B61" s="80">
        <v>40</v>
      </c>
      <c r="C61" s="80">
        <v>99</v>
      </c>
      <c r="D61" s="80">
        <v>195</v>
      </c>
      <c r="E61" s="80">
        <v>300</v>
      </c>
      <c r="F61" s="80">
        <v>278</v>
      </c>
      <c r="G61" s="80">
        <v>343</v>
      </c>
      <c r="H61" s="80">
        <v>0</v>
      </c>
      <c r="I61" s="80">
        <v>0</v>
      </c>
      <c r="J61" s="80">
        <v>0</v>
      </c>
      <c r="K61" s="80"/>
      <c r="L61" s="80"/>
      <c r="M61" s="80"/>
      <c r="N61" s="246">
        <v>38322</v>
      </c>
      <c r="O61" s="364">
        <f t="shared" ref="O61:O66" si="11">G61/N61</f>
        <v>8.950472313553573E-3</v>
      </c>
      <c r="P61" s="369"/>
      <c r="Q61" s="80"/>
      <c r="R61" s="80"/>
      <c r="S61" s="80"/>
      <c r="T61" s="80"/>
      <c r="U61" s="81"/>
      <c r="V61" s="81"/>
      <c r="W61" s="81"/>
      <c r="X61" s="352"/>
      <c r="Y61" s="352"/>
    </row>
    <row r="62" spans="1:26" s="64" customFormat="1" ht="13">
      <c r="A62" s="79" t="s">
        <v>120</v>
      </c>
      <c r="B62" s="79">
        <v>28</v>
      </c>
      <c r="C62" s="79">
        <v>85</v>
      </c>
      <c r="D62" s="79"/>
      <c r="E62" s="79">
        <v>753</v>
      </c>
      <c r="F62" s="79">
        <v>630</v>
      </c>
      <c r="G62" s="79">
        <v>715</v>
      </c>
      <c r="H62" s="79">
        <v>0</v>
      </c>
      <c r="I62" s="79">
        <v>0</v>
      </c>
      <c r="J62" s="79">
        <v>0</v>
      </c>
      <c r="K62" s="79"/>
      <c r="L62" s="79"/>
      <c r="M62" s="79"/>
      <c r="N62" s="246">
        <v>102730</v>
      </c>
      <c r="O62" s="364">
        <f t="shared" si="11"/>
        <v>6.9599922125961255E-3</v>
      </c>
      <c r="P62" s="370"/>
      <c r="Q62" s="79"/>
      <c r="R62" s="79"/>
      <c r="S62" s="79"/>
      <c r="T62" s="79"/>
      <c r="U62" s="363"/>
      <c r="V62" s="363"/>
      <c r="W62" s="363"/>
      <c r="X62" s="352"/>
      <c r="Y62" s="352"/>
    </row>
    <row r="63" spans="1:26" s="4" customFormat="1" ht="13">
      <c r="A63" s="343" t="s">
        <v>133</v>
      </c>
      <c r="B63" s="343"/>
      <c r="C63" s="343"/>
      <c r="D63" s="343"/>
      <c r="E63" s="343">
        <v>1225</v>
      </c>
      <c r="F63" s="343">
        <v>1064</v>
      </c>
      <c r="G63" s="343">
        <v>1239</v>
      </c>
      <c r="H63" s="343">
        <v>0</v>
      </c>
      <c r="I63" s="343">
        <v>0</v>
      </c>
      <c r="J63" s="343">
        <v>0</v>
      </c>
      <c r="K63" s="343"/>
      <c r="L63" s="343"/>
      <c r="M63" s="343"/>
      <c r="N63" s="343">
        <v>190417</v>
      </c>
      <c r="O63" s="365">
        <f t="shared" si="11"/>
        <v>6.5067719793925963E-3</v>
      </c>
      <c r="P63" s="371"/>
      <c r="Q63" s="343"/>
      <c r="R63" s="343"/>
      <c r="S63" s="343"/>
      <c r="T63" s="343"/>
      <c r="U63" s="344"/>
      <c r="V63" s="344"/>
      <c r="W63" s="344"/>
      <c r="X63" s="353"/>
      <c r="Y63" s="353"/>
    </row>
    <row r="64" spans="1:26" s="347" customFormat="1" ht="13">
      <c r="A64" s="345" t="s">
        <v>122</v>
      </c>
      <c r="B64" s="345"/>
      <c r="C64" s="345"/>
      <c r="D64" s="345"/>
      <c r="E64" s="345">
        <v>1088</v>
      </c>
      <c r="F64" s="345">
        <v>1044</v>
      </c>
      <c r="G64" s="345">
        <v>1172</v>
      </c>
      <c r="H64" s="345"/>
      <c r="I64" s="345"/>
      <c r="J64" s="345"/>
      <c r="K64" s="345"/>
      <c r="L64" s="345"/>
      <c r="M64" s="345"/>
      <c r="N64" s="345">
        <v>166053</v>
      </c>
      <c r="O64" s="366">
        <f t="shared" si="11"/>
        <v>7.0579875100118634E-3</v>
      </c>
      <c r="P64" s="372"/>
      <c r="Q64" s="345"/>
      <c r="R64" s="345"/>
      <c r="S64" s="345"/>
      <c r="T64" s="345"/>
      <c r="U64" s="346"/>
      <c r="V64" s="346"/>
      <c r="W64" s="354"/>
      <c r="X64" s="355"/>
      <c r="Y64" s="355"/>
    </row>
    <row r="65" spans="1:25" s="347" customFormat="1" ht="13">
      <c r="A65" s="345" t="s">
        <v>123</v>
      </c>
      <c r="B65" s="345">
        <v>83</v>
      </c>
      <c r="C65" s="345">
        <v>238</v>
      </c>
      <c r="D65" s="345">
        <v>466</v>
      </c>
      <c r="E65" s="345">
        <v>805</v>
      </c>
      <c r="F65" s="345">
        <v>686</v>
      </c>
      <c r="G65" s="345">
        <v>820</v>
      </c>
      <c r="H65" s="345"/>
      <c r="I65" s="345"/>
      <c r="J65" s="345"/>
      <c r="K65" s="345"/>
      <c r="L65" s="345"/>
      <c r="M65" s="345"/>
      <c r="N65" s="345">
        <v>126709</v>
      </c>
      <c r="O65" s="366">
        <f t="shared" si="11"/>
        <v>6.4715213599665375E-3</v>
      </c>
      <c r="P65" s="372"/>
      <c r="Q65" s="345"/>
      <c r="R65" s="345"/>
      <c r="S65" s="345"/>
      <c r="T65" s="345"/>
      <c r="U65" s="346"/>
      <c r="V65" s="346"/>
      <c r="W65" s="354"/>
      <c r="X65" s="355"/>
      <c r="Y65" s="355"/>
    </row>
    <row r="66" spans="1:25" s="350" customFormat="1" ht="13">
      <c r="A66" s="348" t="s">
        <v>134</v>
      </c>
      <c r="B66" s="348">
        <v>462</v>
      </c>
      <c r="C66" s="348">
        <v>1057</v>
      </c>
      <c r="D66" s="348">
        <v>2071</v>
      </c>
      <c r="E66" s="348">
        <v>3563</v>
      </c>
      <c r="F66" s="348">
        <v>3467</v>
      </c>
      <c r="G66" s="348">
        <v>3953</v>
      </c>
      <c r="H66" s="348"/>
      <c r="I66" s="348"/>
      <c r="J66" s="348"/>
      <c r="K66" s="348"/>
      <c r="L66" s="348"/>
      <c r="M66" s="348"/>
      <c r="N66" s="348">
        <v>614754</v>
      </c>
      <c r="O66" s="367">
        <f t="shared" si="11"/>
        <v>6.430214362167631E-3</v>
      </c>
      <c r="P66" s="373"/>
      <c r="Q66" s="348"/>
      <c r="R66" s="348"/>
      <c r="S66" s="348"/>
      <c r="T66" s="348"/>
      <c r="U66" s="349"/>
      <c r="V66" s="349"/>
      <c r="W66" s="356"/>
      <c r="X66" s="357"/>
      <c r="Y66" s="357"/>
    </row>
  </sheetData>
  <mergeCells count="4">
    <mergeCell ref="U1:W1"/>
    <mergeCell ref="E58:G58"/>
    <mergeCell ref="N58:O58"/>
    <mergeCell ref="K2:Z2"/>
  </mergeCells>
  <pageMargins left="0.7" right="0.7" top="0.75" bottom="0.75" header="0.3" footer="0.3"/>
  <pageSetup orientation="portrait"/>
  <ignoredErrors>
    <ignoredError sqref="E20:G20" formulaRange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I24"/>
  <sheetViews>
    <sheetView workbookViewId="0">
      <selection activeCell="X9" sqref="X9"/>
    </sheetView>
  </sheetViews>
  <sheetFormatPr baseColWidth="10" defaultColWidth="8.83203125" defaultRowHeight="13"/>
  <cols>
    <col min="1" max="1" width="19" bestFit="1" customWidth="1"/>
    <col min="2" max="2" width="14.33203125" hidden="1" customWidth="1"/>
    <col min="3" max="3" width="11" hidden="1" customWidth="1"/>
    <col min="4" max="4" width="14.33203125" hidden="1" customWidth="1"/>
    <col min="5" max="5" width="11" hidden="1" customWidth="1"/>
    <col min="6" max="6" width="14.33203125" hidden="1" customWidth="1"/>
    <col min="7" max="7" width="11" hidden="1" customWidth="1"/>
    <col min="8" max="8" width="8" hidden="1" customWidth="1"/>
    <col min="9" max="9" width="7.5" hidden="1" customWidth="1"/>
    <col min="10" max="10" width="5.33203125" hidden="1" customWidth="1"/>
    <col min="11" max="11" width="9.1640625" hidden="1" customWidth="1"/>
    <col min="12" max="12" width="14.33203125" hidden="1" customWidth="1"/>
    <col min="13" max="13" width="11" hidden="1" customWidth="1"/>
    <col min="14" max="14" width="14.33203125" hidden="1" customWidth="1"/>
    <col min="15" max="15" width="11" hidden="1" customWidth="1"/>
    <col min="16" max="16" width="14.33203125" hidden="1" customWidth="1"/>
    <col min="17" max="17" width="11" hidden="1" customWidth="1"/>
    <col min="18" max="18" width="8" hidden="1" customWidth="1"/>
    <col min="19" max="19" width="7.5" hidden="1" customWidth="1"/>
    <col min="20" max="20" width="7.83203125" hidden="1" customWidth="1"/>
    <col min="21" max="21" width="9.1640625" hidden="1" customWidth="1"/>
    <col min="22" max="22" width="11" customWidth="1"/>
    <col min="23" max="23" width="8.6640625" customWidth="1"/>
    <col min="24" max="24" width="9.33203125" customWidth="1"/>
    <col min="25" max="26" width="9.5" customWidth="1"/>
    <col min="27" max="27" width="8.6640625" customWidth="1"/>
    <col min="28" max="30" width="7.5" customWidth="1"/>
  </cols>
  <sheetData>
    <row r="1" spans="1:35" s="3" customFormat="1" ht="16.5" customHeight="1">
      <c r="A1" s="380"/>
      <c r="B1" s="958" t="s">
        <v>155</v>
      </c>
      <c r="C1" s="959"/>
      <c r="D1" s="958" t="s">
        <v>156</v>
      </c>
      <c r="E1" s="959"/>
      <c r="F1" s="958" t="s">
        <v>157</v>
      </c>
      <c r="G1" s="959"/>
      <c r="H1" s="958" t="s">
        <v>158</v>
      </c>
      <c r="I1" s="960"/>
      <c r="J1" s="959"/>
      <c r="K1" s="277"/>
      <c r="L1" s="958" t="s">
        <v>159</v>
      </c>
      <c r="M1" s="959"/>
      <c r="N1" s="958" t="s">
        <v>160</v>
      </c>
      <c r="O1" s="959"/>
      <c r="P1" s="958" t="s">
        <v>161</v>
      </c>
      <c r="Q1" s="959"/>
      <c r="R1" s="958" t="s">
        <v>162</v>
      </c>
      <c r="S1" s="960"/>
      <c r="T1" s="959"/>
      <c r="U1" s="277"/>
      <c r="V1" s="958" t="s">
        <v>163</v>
      </c>
      <c r="W1" s="959"/>
      <c r="X1" s="958" t="s">
        <v>164</v>
      </c>
      <c r="Y1" s="959"/>
      <c r="Z1" s="958" t="s">
        <v>165</v>
      </c>
      <c r="AA1" s="959"/>
      <c r="AB1" s="958" t="s">
        <v>281</v>
      </c>
      <c r="AC1" s="960"/>
      <c r="AD1" s="959"/>
      <c r="AE1" s="380"/>
      <c r="AG1" s="3" t="s">
        <v>282</v>
      </c>
    </row>
    <row r="2" spans="1:35" s="3" customFormat="1" ht="33.75" customHeight="1">
      <c r="A2" s="381" t="s">
        <v>114</v>
      </c>
      <c r="B2" s="375" t="s">
        <v>197</v>
      </c>
      <c r="C2" s="376" t="s">
        <v>116</v>
      </c>
      <c r="D2" s="375" t="s">
        <v>197</v>
      </c>
      <c r="E2" s="376" t="s">
        <v>116</v>
      </c>
      <c r="F2" s="375" t="s">
        <v>197</v>
      </c>
      <c r="G2" s="376" t="s">
        <v>116</v>
      </c>
      <c r="H2" s="619" t="s">
        <v>198</v>
      </c>
      <c r="I2" s="619" t="s">
        <v>199</v>
      </c>
      <c r="J2" s="619" t="s">
        <v>200</v>
      </c>
      <c r="L2" s="375" t="s">
        <v>197</v>
      </c>
      <c r="M2" s="376" t="s">
        <v>116</v>
      </c>
      <c r="N2" s="375" t="s">
        <v>197</v>
      </c>
      <c r="O2" s="376" t="s">
        <v>116</v>
      </c>
      <c r="P2" s="375" t="s">
        <v>197</v>
      </c>
      <c r="Q2" s="376" t="s">
        <v>116</v>
      </c>
      <c r="R2" s="619" t="s">
        <v>198</v>
      </c>
      <c r="S2" s="619" t="s">
        <v>199</v>
      </c>
      <c r="T2" s="619" t="s">
        <v>200</v>
      </c>
      <c r="V2" s="408" t="s">
        <v>197</v>
      </c>
      <c r="W2" s="409" t="s">
        <v>116</v>
      </c>
      <c r="X2" s="408" t="s">
        <v>197</v>
      </c>
      <c r="Y2" s="409" t="s">
        <v>116</v>
      </c>
      <c r="Z2" s="408" t="s">
        <v>197</v>
      </c>
      <c r="AA2" s="409" t="s">
        <v>116</v>
      </c>
      <c r="AB2" s="410" t="s">
        <v>198</v>
      </c>
      <c r="AC2" s="410" t="s">
        <v>199</v>
      </c>
      <c r="AD2" s="410" t="s">
        <v>200</v>
      </c>
      <c r="AF2" s="414" t="s">
        <v>114</v>
      </c>
      <c r="AG2" s="64" t="s">
        <v>283</v>
      </c>
      <c r="AH2" s="3" t="s">
        <v>284</v>
      </c>
      <c r="AI2" s="3" t="s">
        <v>285</v>
      </c>
    </row>
    <row r="3" spans="1:35" s="64" customFormat="1" ht="17.25" customHeight="1">
      <c r="A3" s="384" t="s">
        <v>118</v>
      </c>
      <c r="B3" s="377">
        <v>351553.48258706467</v>
      </c>
      <c r="C3" s="378">
        <v>804</v>
      </c>
      <c r="D3" s="377">
        <v>338009.61440677964</v>
      </c>
      <c r="E3" s="378">
        <v>708</v>
      </c>
      <c r="F3" s="377" t="e">
        <v>#N/A</v>
      </c>
      <c r="G3" s="378" t="e">
        <v>#N/A</v>
      </c>
      <c r="H3" s="385">
        <v>-5.5495057926384782E-5</v>
      </c>
      <c r="I3" s="385">
        <v>-5.0277152569740413E-3</v>
      </c>
      <c r="J3" s="385" t="e">
        <v>#N/A</v>
      </c>
      <c r="L3" s="377">
        <v>290302.21285563754</v>
      </c>
      <c r="M3" s="378">
        <v>949</v>
      </c>
      <c r="N3" s="377">
        <v>285984.61726954492</v>
      </c>
      <c r="O3" s="378">
        <v>857</v>
      </c>
      <c r="P3" s="377">
        <v>356553.8152173913</v>
      </c>
      <c r="Q3" s="378">
        <v>92</v>
      </c>
      <c r="R3" s="386">
        <v>-0.17423030282812751</v>
      </c>
      <c r="S3" s="386">
        <v>-0.15391573174195256</v>
      </c>
      <c r="T3" s="386">
        <v>8.4033613445378148E-3</v>
      </c>
      <c r="V3" s="377">
        <v>328508.09694989107</v>
      </c>
      <c r="W3" s="378">
        <v>918</v>
      </c>
      <c r="X3" s="377">
        <v>325928.88349514565</v>
      </c>
      <c r="Y3" s="378">
        <v>824</v>
      </c>
      <c r="Z3" s="377">
        <v>310854.25531914894</v>
      </c>
      <c r="AA3" s="378">
        <v>94</v>
      </c>
      <c r="AB3" s="386">
        <v>0.13160727821683083</v>
      </c>
      <c r="AC3" s="386">
        <v>0.13967277893115715</v>
      </c>
      <c r="AD3" s="386">
        <v>-0.12817016099064674</v>
      </c>
      <c r="AF3" s="415" t="s">
        <v>118</v>
      </c>
      <c r="AG3" s="413">
        <f>W3/W$6</f>
        <v>0.23906250000000001</v>
      </c>
      <c r="AH3" s="413">
        <f>Y3/Y$6</f>
        <v>0.24349881796690306</v>
      </c>
      <c r="AI3" s="413">
        <f>AA3/AA$6</f>
        <v>0.20614035087719298</v>
      </c>
    </row>
    <row r="4" spans="1:35" s="64" customFormat="1" ht="17.25" customHeight="1">
      <c r="A4" s="384" t="s">
        <v>119</v>
      </c>
      <c r="B4" s="382">
        <v>265976.94483734085</v>
      </c>
      <c r="C4" s="383">
        <v>707</v>
      </c>
      <c r="D4" s="382">
        <v>263770.01284403668</v>
      </c>
      <c r="E4" s="387">
        <v>545</v>
      </c>
      <c r="F4" s="382" t="e">
        <v>#N/A</v>
      </c>
      <c r="G4" s="383" t="e">
        <v>#N/A</v>
      </c>
      <c r="H4" s="388">
        <v>-8.6739318946030333E-2</v>
      </c>
      <c r="I4" s="388">
        <v>-8.4569562173941473E-2</v>
      </c>
      <c r="J4" s="388" t="e">
        <v>#N/A</v>
      </c>
      <c r="L4" s="382">
        <v>236073.6680327869</v>
      </c>
      <c r="M4" s="383">
        <v>976</v>
      </c>
      <c r="N4" s="382">
        <v>228015.03759398498</v>
      </c>
      <c r="O4" s="387">
        <v>798</v>
      </c>
      <c r="P4" s="382">
        <v>259448.93258426967</v>
      </c>
      <c r="Q4" s="383">
        <v>178</v>
      </c>
      <c r="R4" s="389">
        <v>-0.11242807839168696</v>
      </c>
      <c r="S4" s="389">
        <v>-0.13555360165673228</v>
      </c>
      <c r="T4" s="386">
        <v>-0.15683690280065898</v>
      </c>
      <c r="V4" s="382">
        <v>237126.70857142858</v>
      </c>
      <c r="W4" s="383">
        <v>875</v>
      </c>
      <c r="X4" s="382">
        <v>231004.72222222222</v>
      </c>
      <c r="Y4" s="387">
        <v>720</v>
      </c>
      <c r="Z4" s="382">
        <v>265830.67096774193</v>
      </c>
      <c r="AA4" s="383">
        <v>155</v>
      </c>
      <c r="AB4" s="389">
        <v>4.4606437787692256E-3</v>
      </c>
      <c r="AC4" s="389">
        <v>1.3111787098712432E-2</v>
      </c>
      <c r="AD4" s="389">
        <v>2.4597281322016818E-2</v>
      </c>
      <c r="AF4" s="415" t="s">
        <v>119</v>
      </c>
      <c r="AG4" s="413">
        <f t="shared" ref="AG4:AG5" si="0">W4/W$6</f>
        <v>0.22786458333333334</v>
      </c>
      <c r="AH4" s="413">
        <f>Y4/Y$6</f>
        <v>0.21276595744680851</v>
      </c>
      <c r="AI4" s="413">
        <f>AA4/AA$6</f>
        <v>0.33991228070175439</v>
      </c>
    </row>
    <row r="5" spans="1:35" s="64" customFormat="1" ht="17.25" customHeight="1">
      <c r="A5" s="384" t="s">
        <v>120</v>
      </c>
      <c r="B5" s="382">
        <v>264690.51918735891</v>
      </c>
      <c r="C5" s="383">
        <v>1772</v>
      </c>
      <c r="D5" s="382">
        <v>250506.57371581055</v>
      </c>
      <c r="E5" s="387">
        <v>1499</v>
      </c>
      <c r="F5" s="382">
        <v>380751.46520146518</v>
      </c>
      <c r="G5" s="383">
        <v>273</v>
      </c>
      <c r="H5" s="385">
        <v>-4.5554467439124273E-2</v>
      </c>
      <c r="I5" s="385">
        <v>-5.0773237204888619E-2</v>
      </c>
      <c r="J5" s="385">
        <v>8.5638269979061765E-2</v>
      </c>
      <c r="L5" s="382">
        <v>229143.02748414376</v>
      </c>
      <c r="M5" s="383">
        <v>2365</v>
      </c>
      <c r="N5" s="382">
        <v>219251.65094339623</v>
      </c>
      <c r="O5" s="387">
        <v>2120</v>
      </c>
      <c r="P5" s="382">
        <v>331002.30612244899</v>
      </c>
      <c r="Q5" s="383">
        <v>245</v>
      </c>
      <c r="R5" s="389">
        <v>-0.13429831870197495</v>
      </c>
      <c r="S5" s="389">
        <v>-0.12476687660848271</v>
      </c>
      <c r="T5" s="389">
        <v>-0.13066045340808513</v>
      </c>
      <c r="V5" s="382">
        <v>240323.54665363947</v>
      </c>
      <c r="W5" s="383">
        <v>2047</v>
      </c>
      <c r="X5" s="382">
        <v>231523.9597826087</v>
      </c>
      <c r="Y5" s="387">
        <v>1840</v>
      </c>
      <c r="Z5" s="382">
        <v>315421.89371980674</v>
      </c>
      <c r="AA5" s="383">
        <v>207</v>
      </c>
      <c r="AB5" s="389">
        <v>4.8792753121276504E-2</v>
      </c>
      <c r="AC5" s="389">
        <v>5.5973621117137135E-2</v>
      </c>
      <c r="AD5" s="389">
        <v>-4.7070404388296093E-2</v>
      </c>
      <c r="AF5" s="415" t="s">
        <v>120</v>
      </c>
      <c r="AG5" s="413">
        <f t="shared" si="0"/>
        <v>0.53307291666666667</v>
      </c>
      <c r="AH5" s="413">
        <f>Y5/Y$6</f>
        <v>0.54373522458628842</v>
      </c>
      <c r="AI5" s="413">
        <f>AA5/AA$6</f>
        <v>0.45394736842105265</v>
      </c>
    </row>
    <row r="6" spans="1:35" s="4" customFormat="1" ht="17.25" customHeight="1">
      <c r="A6" s="390" t="s">
        <v>133</v>
      </c>
      <c r="B6" s="391">
        <v>286240.11574779166</v>
      </c>
      <c r="C6" s="392">
        <v>3283</v>
      </c>
      <c r="D6" s="391">
        <v>275644.91933139536</v>
      </c>
      <c r="E6" s="392">
        <v>2752</v>
      </c>
      <c r="F6" s="391" t="s">
        <v>117</v>
      </c>
      <c r="G6" s="392" t="s">
        <v>117</v>
      </c>
      <c r="H6" s="393" t="s">
        <v>117</v>
      </c>
      <c r="I6" s="393" t="s">
        <v>117</v>
      </c>
      <c r="J6" s="393" t="s">
        <v>117</v>
      </c>
      <c r="L6" s="391">
        <v>243968.03278688525</v>
      </c>
      <c r="M6" s="392">
        <v>4148</v>
      </c>
      <c r="N6" s="391">
        <v>236480.42704626336</v>
      </c>
      <c r="O6" s="392">
        <v>3653</v>
      </c>
      <c r="P6" s="391">
        <v>310835.7786407767</v>
      </c>
      <c r="Q6" s="392">
        <v>515</v>
      </c>
      <c r="R6" s="394">
        <v>-0.14768049841816255</v>
      </c>
      <c r="S6" s="394">
        <v>-0.14208312774321921</v>
      </c>
      <c r="T6" s="395" t="e">
        <v>#VALUE!</v>
      </c>
      <c r="V6" s="391">
        <v>260676.71953125001</v>
      </c>
      <c r="W6" s="392">
        <v>3840</v>
      </c>
      <c r="X6" s="391">
        <v>254400.97104018912</v>
      </c>
      <c r="Y6" s="392">
        <v>3384</v>
      </c>
      <c r="Z6" s="391">
        <v>297623.65350877191</v>
      </c>
      <c r="AA6" s="392">
        <v>456</v>
      </c>
      <c r="AB6" s="395">
        <v>6.8487197086842921E-2</v>
      </c>
      <c r="AC6" s="395">
        <v>7.5780242017323127E-2</v>
      </c>
      <c r="AD6" s="395">
        <v>-4.2505162017637724E-2</v>
      </c>
      <c r="AF6" s="416" t="s">
        <v>133</v>
      </c>
    </row>
    <row r="7" spans="1:35" s="400" customFormat="1" ht="17.25" customHeight="1">
      <c r="A7" s="396" t="s">
        <v>122</v>
      </c>
      <c r="B7" s="397">
        <v>244900</v>
      </c>
      <c r="C7" s="398">
        <v>2931</v>
      </c>
      <c r="D7" s="397">
        <v>234900</v>
      </c>
      <c r="E7" s="398">
        <v>2556</v>
      </c>
      <c r="F7" s="397">
        <v>325000</v>
      </c>
      <c r="G7" s="398">
        <v>375</v>
      </c>
      <c r="H7" s="399" t="s">
        <v>117</v>
      </c>
      <c r="I7" s="399" t="s">
        <v>117</v>
      </c>
      <c r="J7" s="399" t="s">
        <v>117</v>
      </c>
      <c r="L7" s="397">
        <v>218000</v>
      </c>
      <c r="M7" s="398">
        <v>3623</v>
      </c>
      <c r="N7" s="397">
        <v>212533</v>
      </c>
      <c r="O7" s="398">
        <v>3308</v>
      </c>
      <c r="P7" s="397">
        <v>292000</v>
      </c>
      <c r="Q7" s="398">
        <v>315</v>
      </c>
      <c r="R7" s="401">
        <v>-0.10984075132707227</v>
      </c>
      <c r="S7" s="401">
        <v>-9.5219242230736481E-2</v>
      </c>
      <c r="T7" s="401">
        <v>-0.10153846153846154</v>
      </c>
      <c r="V7" s="397">
        <v>224900</v>
      </c>
      <c r="W7" s="398">
        <v>3160</v>
      </c>
      <c r="X7" s="397">
        <v>217500</v>
      </c>
      <c r="Y7" s="398">
        <v>2855</v>
      </c>
      <c r="Z7" s="397">
        <v>285000</v>
      </c>
      <c r="AA7" s="398">
        <v>305</v>
      </c>
      <c r="AB7" s="401">
        <v>3.1651376146788993E-2</v>
      </c>
      <c r="AC7" s="401">
        <v>2.3370488347691887E-2</v>
      </c>
      <c r="AD7" s="401">
        <v>-2.3972602739726026E-2</v>
      </c>
      <c r="AF7" s="417" t="s">
        <v>122</v>
      </c>
      <c r="AG7" s="412">
        <f>W7/W9</f>
        <v>0.30934899657366616</v>
      </c>
      <c r="AH7" s="412">
        <f>Y7/Y9</f>
        <v>0.30831533477321815</v>
      </c>
      <c r="AI7" s="412">
        <f>AA7/AA9</f>
        <v>0.3193717277486911</v>
      </c>
    </row>
    <row r="8" spans="1:35" s="400" customFormat="1" ht="17.25" customHeight="1">
      <c r="A8" s="396" t="s">
        <v>123</v>
      </c>
      <c r="B8" s="397">
        <v>286500</v>
      </c>
      <c r="C8" s="398">
        <v>2172</v>
      </c>
      <c r="D8" s="397">
        <v>276000</v>
      </c>
      <c r="E8" s="398">
        <v>1789</v>
      </c>
      <c r="F8" s="397">
        <v>347000</v>
      </c>
      <c r="G8" s="398">
        <v>383</v>
      </c>
      <c r="H8" s="399">
        <v>-4.4999999999999998E-2</v>
      </c>
      <c r="I8" s="399">
        <v>-4.8275862068965517E-2</v>
      </c>
      <c r="J8" s="399">
        <v>2.6627218934911243E-2</v>
      </c>
      <c r="L8" s="397">
        <v>248000</v>
      </c>
      <c r="M8" s="398">
        <v>2681</v>
      </c>
      <c r="N8" s="397">
        <v>240000</v>
      </c>
      <c r="O8" s="398">
        <v>2331</v>
      </c>
      <c r="P8" s="397">
        <v>285000</v>
      </c>
      <c r="Q8" s="398">
        <v>350</v>
      </c>
      <c r="R8" s="401">
        <v>-0.13438045375218149</v>
      </c>
      <c r="S8" s="401">
        <v>-0.13043478260869565</v>
      </c>
      <c r="T8" s="401">
        <v>-0.17867435158501441</v>
      </c>
      <c r="V8" s="397">
        <v>259000</v>
      </c>
      <c r="W8" s="398">
        <v>2589</v>
      </c>
      <c r="X8" s="397">
        <v>250000</v>
      </c>
      <c r="Y8" s="398">
        <v>2260</v>
      </c>
      <c r="Z8" s="397">
        <v>294561</v>
      </c>
      <c r="AA8" s="398">
        <v>329</v>
      </c>
      <c r="AB8" s="401">
        <v>4.4354838709677422E-2</v>
      </c>
      <c r="AC8" s="401">
        <v>4.1666666666666664E-2</v>
      </c>
      <c r="AD8" s="401">
        <v>3.3547368421052631E-2</v>
      </c>
      <c r="AF8" s="417" t="s">
        <v>123</v>
      </c>
      <c r="AG8" s="412">
        <f>W8/W9</f>
        <v>0.25345080763582967</v>
      </c>
      <c r="AH8" s="412">
        <f>Y8/Y9</f>
        <v>0.24406047516198703</v>
      </c>
      <c r="AI8" s="412">
        <f>AA8/AA9</f>
        <v>0.34450261780104713</v>
      </c>
    </row>
    <row r="9" spans="1:35" s="406" customFormat="1" ht="17.25" customHeight="1">
      <c r="A9" s="402" t="s">
        <v>124</v>
      </c>
      <c r="B9" s="403">
        <v>240200</v>
      </c>
      <c r="C9" s="404">
        <v>8617</v>
      </c>
      <c r="D9" s="403">
        <v>234000</v>
      </c>
      <c r="E9" s="404">
        <v>7453</v>
      </c>
      <c r="F9" s="403">
        <v>295500</v>
      </c>
      <c r="G9" s="404">
        <v>1164</v>
      </c>
      <c r="H9" s="405">
        <v>-4.8712871287128715E-2</v>
      </c>
      <c r="I9" s="405">
        <v>-4.4897959183673466E-2</v>
      </c>
      <c r="J9" s="405">
        <v>-1.4999999999999999E-2</v>
      </c>
      <c r="K9" s="411"/>
      <c r="L9" s="403">
        <v>210000</v>
      </c>
      <c r="M9" s="404">
        <v>11009</v>
      </c>
      <c r="N9" s="403">
        <v>200500</v>
      </c>
      <c r="O9" s="404">
        <v>9941</v>
      </c>
      <c r="P9" s="403">
        <v>266000</v>
      </c>
      <c r="Q9" s="404">
        <v>1068</v>
      </c>
      <c r="R9" s="407">
        <v>-0.12572855953372189</v>
      </c>
      <c r="S9" s="407">
        <v>-0.14316239316239315</v>
      </c>
      <c r="T9" s="407">
        <v>-9.9830795262267347E-2</v>
      </c>
      <c r="U9" s="411"/>
      <c r="V9" s="403">
        <v>215000</v>
      </c>
      <c r="W9" s="404">
        <v>10215</v>
      </c>
      <c r="X9" s="403">
        <v>205000</v>
      </c>
      <c r="Y9" s="404">
        <v>9260</v>
      </c>
      <c r="Z9" s="403">
        <v>270900</v>
      </c>
      <c r="AA9" s="404">
        <v>955</v>
      </c>
      <c r="AB9" s="407">
        <v>2.3809523809523808E-2</v>
      </c>
      <c r="AC9" s="407">
        <v>2.2443890274314215E-2</v>
      </c>
      <c r="AD9" s="407">
        <v>1.8421052631578946E-2</v>
      </c>
      <c r="AF9" s="418" t="s">
        <v>124</v>
      </c>
    </row>
    <row r="10" spans="1:35">
      <c r="AF10" s="419"/>
    </row>
    <row r="13" spans="1:35" ht="39">
      <c r="A13" s="54" t="s">
        <v>114</v>
      </c>
      <c r="B13" s="375" t="s">
        <v>197</v>
      </c>
      <c r="C13" s="420" t="s">
        <v>116</v>
      </c>
      <c r="D13" s="375" t="s">
        <v>197</v>
      </c>
      <c r="E13" s="420" t="s">
        <v>116</v>
      </c>
      <c r="F13" s="408" t="s">
        <v>197</v>
      </c>
      <c r="G13" s="421" t="s">
        <v>116</v>
      </c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421" t="s">
        <v>286</v>
      </c>
      <c r="W13" s="421" t="s">
        <v>287</v>
      </c>
      <c r="X13" s="421" t="s">
        <v>288</v>
      </c>
      <c r="Y13" s="421" t="s">
        <v>289</v>
      </c>
      <c r="Z13" s="421" t="s">
        <v>290</v>
      </c>
      <c r="AA13" s="421" t="s">
        <v>291</v>
      </c>
    </row>
    <row r="14" spans="1:35">
      <c r="A14" s="384" t="s">
        <v>118</v>
      </c>
      <c r="B14" s="382">
        <v>351553.48258706467</v>
      </c>
      <c r="C14" s="422">
        <v>804</v>
      </c>
      <c r="D14" s="382">
        <v>290302.21285563754</v>
      </c>
      <c r="E14" s="422">
        <v>949</v>
      </c>
      <c r="F14" s="382">
        <v>328508.09694989107</v>
      </c>
      <c r="G14" s="422">
        <v>918</v>
      </c>
      <c r="H14" s="351"/>
      <c r="I14" s="351"/>
      <c r="J14" s="351"/>
      <c r="K14" s="351"/>
      <c r="L14" s="351"/>
      <c r="M14" s="351"/>
      <c r="N14" s="351"/>
      <c r="O14" s="351"/>
      <c r="P14" s="351"/>
      <c r="Q14" s="351"/>
      <c r="R14" s="351"/>
      <c r="S14" s="351"/>
      <c r="T14" s="351"/>
      <c r="U14" s="351"/>
      <c r="V14" s="422">
        <v>804</v>
      </c>
      <c r="W14" s="422">
        <v>949</v>
      </c>
      <c r="X14" s="422">
        <v>918</v>
      </c>
      <c r="Y14" s="422">
        <v>731</v>
      </c>
      <c r="Z14" s="429">
        <f>(W14-V14)/V14</f>
        <v>0.18034825870646767</v>
      </c>
      <c r="AA14" s="429">
        <f>(Y14-W14)/W14</f>
        <v>-0.22971548998946259</v>
      </c>
    </row>
    <row r="15" spans="1:35">
      <c r="A15" s="384" t="s">
        <v>119</v>
      </c>
      <c r="B15" s="382">
        <v>265976.94483734085</v>
      </c>
      <c r="C15" s="422">
        <v>707</v>
      </c>
      <c r="D15" s="382">
        <v>236073.6680327869</v>
      </c>
      <c r="E15" s="422">
        <v>976</v>
      </c>
      <c r="F15" s="382">
        <v>237126.70857142858</v>
      </c>
      <c r="G15" s="422">
        <v>875</v>
      </c>
      <c r="H15" s="351"/>
      <c r="I15" s="351"/>
      <c r="J15" s="351"/>
      <c r="K15" s="351"/>
      <c r="L15" s="351"/>
      <c r="M15" s="351"/>
      <c r="N15" s="351"/>
      <c r="O15" s="351"/>
      <c r="P15" s="351"/>
      <c r="Q15" s="351"/>
      <c r="R15" s="351"/>
      <c r="S15" s="351"/>
      <c r="T15" s="351"/>
      <c r="U15" s="351"/>
      <c r="V15" s="422">
        <v>707</v>
      </c>
      <c r="W15" s="422">
        <v>976</v>
      </c>
      <c r="X15" s="422">
        <v>875</v>
      </c>
      <c r="Y15" s="422">
        <v>740</v>
      </c>
      <c r="Z15" s="429">
        <f t="shared" ref="Z15:Z20" si="1">(W15-V15)/V15</f>
        <v>0.38048090523338046</v>
      </c>
      <c r="AA15" s="429">
        <f t="shared" ref="AA15:AA20" si="2">(Y15-W15)/W15</f>
        <v>-0.24180327868852458</v>
      </c>
    </row>
    <row r="16" spans="1:35">
      <c r="A16" s="384" t="s">
        <v>120</v>
      </c>
      <c r="B16" s="382">
        <v>264690.51918735891</v>
      </c>
      <c r="C16" s="422">
        <v>1772</v>
      </c>
      <c r="D16" s="382">
        <v>229143.02748414376</v>
      </c>
      <c r="E16" s="422">
        <v>2365</v>
      </c>
      <c r="F16" s="382">
        <v>240323.54665363947</v>
      </c>
      <c r="G16" s="422">
        <v>2047</v>
      </c>
      <c r="H16" s="351"/>
      <c r="I16" s="351"/>
      <c r="J16" s="351"/>
      <c r="K16" s="351"/>
      <c r="L16" s="351"/>
      <c r="M16" s="351"/>
      <c r="N16" s="351"/>
      <c r="O16" s="351"/>
      <c r="P16" s="351"/>
      <c r="Q16" s="351"/>
      <c r="R16" s="351"/>
      <c r="S16" s="351"/>
      <c r="T16" s="351"/>
      <c r="U16" s="351"/>
      <c r="V16" s="422">
        <v>1772</v>
      </c>
      <c r="W16" s="422">
        <v>2365</v>
      </c>
      <c r="X16" s="422">
        <v>2047</v>
      </c>
      <c r="Y16" s="422">
        <v>1578</v>
      </c>
      <c r="Z16" s="429">
        <f t="shared" si="1"/>
        <v>0.33465011286681717</v>
      </c>
      <c r="AA16" s="429">
        <f t="shared" si="2"/>
        <v>-0.33276955602537001</v>
      </c>
    </row>
    <row r="17" spans="1:27">
      <c r="A17" s="423" t="s">
        <v>133</v>
      </c>
      <c r="B17" s="391">
        <v>286240.11574779166</v>
      </c>
      <c r="C17" s="424">
        <v>3283</v>
      </c>
      <c r="D17" s="391">
        <v>243968.03278688525</v>
      </c>
      <c r="E17" s="424">
        <v>4148</v>
      </c>
      <c r="F17" s="391">
        <v>260676.71953125001</v>
      </c>
      <c r="G17" s="424">
        <v>3840</v>
      </c>
      <c r="H17" s="351"/>
      <c r="I17" s="351"/>
      <c r="J17" s="351"/>
      <c r="K17" s="351"/>
      <c r="L17" s="351"/>
      <c r="M17" s="351"/>
      <c r="N17" s="351"/>
      <c r="O17" s="351"/>
      <c r="P17" s="351"/>
      <c r="Q17" s="351"/>
      <c r="R17" s="351"/>
      <c r="S17" s="351"/>
      <c r="T17" s="351"/>
      <c r="U17" s="351"/>
      <c r="V17" s="424">
        <v>3283</v>
      </c>
      <c r="W17" s="424">
        <v>4148</v>
      </c>
      <c r="X17" s="424">
        <v>3840</v>
      </c>
      <c r="Y17" s="424">
        <v>3049</v>
      </c>
      <c r="Z17" s="429">
        <f t="shared" si="1"/>
        <v>0.26347852573865366</v>
      </c>
      <c r="AA17" s="429">
        <f t="shared" si="2"/>
        <v>-0.264946962391514</v>
      </c>
    </row>
    <row r="18" spans="1:27">
      <c r="A18" s="425" t="s">
        <v>122</v>
      </c>
      <c r="B18" s="397">
        <v>244900</v>
      </c>
      <c r="C18" s="426">
        <v>2931</v>
      </c>
      <c r="D18" s="397">
        <v>218000</v>
      </c>
      <c r="E18" s="426">
        <v>3623</v>
      </c>
      <c r="F18" s="397">
        <v>224900</v>
      </c>
      <c r="G18" s="426">
        <v>3160</v>
      </c>
      <c r="H18" s="351"/>
      <c r="I18" s="351"/>
      <c r="J18" s="351"/>
      <c r="K18" s="351"/>
      <c r="L18" s="351"/>
      <c r="M18" s="351"/>
      <c r="N18" s="351"/>
      <c r="O18" s="351"/>
      <c r="P18" s="351"/>
      <c r="Q18" s="351"/>
      <c r="R18" s="351"/>
      <c r="S18" s="351"/>
      <c r="T18" s="351"/>
      <c r="U18" s="351"/>
      <c r="V18" s="426">
        <v>2931</v>
      </c>
      <c r="W18" s="426">
        <v>3623</v>
      </c>
      <c r="X18" s="426">
        <v>3160</v>
      </c>
      <c r="Y18" s="426">
        <v>2476</v>
      </c>
      <c r="Z18" s="431">
        <f t="shared" si="1"/>
        <v>0.23609689525759125</v>
      </c>
      <c r="AA18" s="431">
        <f t="shared" si="2"/>
        <v>-0.31658846260005519</v>
      </c>
    </row>
    <row r="19" spans="1:27">
      <c r="A19" s="425" t="s">
        <v>123</v>
      </c>
      <c r="B19" s="397">
        <v>286500</v>
      </c>
      <c r="C19" s="426">
        <v>2172</v>
      </c>
      <c r="D19" s="397">
        <v>248000</v>
      </c>
      <c r="E19" s="426">
        <v>2681</v>
      </c>
      <c r="F19" s="397">
        <v>259000</v>
      </c>
      <c r="G19" s="426">
        <v>2589</v>
      </c>
      <c r="H19" s="351"/>
      <c r="I19" s="351"/>
      <c r="J19" s="351"/>
      <c r="K19" s="351"/>
      <c r="L19" s="351"/>
      <c r="M19" s="351"/>
      <c r="N19" s="351"/>
      <c r="O19" s="351"/>
      <c r="P19" s="351"/>
      <c r="Q19" s="351"/>
      <c r="R19" s="351"/>
      <c r="S19" s="351"/>
      <c r="T19" s="351"/>
      <c r="U19" s="351"/>
      <c r="V19" s="426">
        <v>2172</v>
      </c>
      <c r="W19" s="426">
        <v>2681</v>
      </c>
      <c r="X19" s="426">
        <v>2589</v>
      </c>
      <c r="Y19" s="426">
        <v>2115</v>
      </c>
      <c r="Z19" s="431">
        <f t="shared" si="1"/>
        <v>0.2343462246777164</v>
      </c>
      <c r="AA19" s="431">
        <f t="shared" si="2"/>
        <v>-0.21111525550167848</v>
      </c>
    </row>
    <row r="20" spans="1:27">
      <c r="A20" s="427" t="s">
        <v>124</v>
      </c>
      <c r="B20" s="403">
        <v>240200</v>
      </c>
      <c r="C20" s="428">
        <v>8617</v>
      </c>
      <c r="D20" s="403">
        <v>210000</v>
      </c>
      <c r="E20" s="428">
        <v>11009</v>
      </c>
      <c r="F20" s="403">
        <v>215000</v>
      </c>
      <c r="G20" s="428">
        <v>10215</v>
      </c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  <c r="S20" s="351"/>
      <c r="T20" s="351"/>
      <c r="U20" s="351"/>
      <c r="V20" s="428">
        <v>8617</v>
      </c>
      <c r="W20" s="428">
        <v>11009</v>
      </c>
      <c r="X20" s="428">
        <v>10215</v>
      </c>
      <c r="Y20" s="428">
        <v>7901</v>
      </c>
      <c r="Z20" s="430">
        <f t="shared" si="1"/>
        <v>0.27759080886619475</v>
      </c>
      <c r="AA20" s="430">
        <f t="shared" si="2"/>
        <v>-0.28231446997910803</v>
      </c>
    </row>
    <row r="23" spans="1:27">
      <c r="V23" s="58">
        <f>W17-V17</f>
        <v>865</v>
      </c>
      <c r="X23" s="58">
        <f>X17-W17</f>
        <v>-308</v>
      </c>
      <c r="Y23" s="58">
        <f>V17-Y17</f>
        <v>234</v>
      </c>
      <c r="Z23">
        <v>2008</v>
      </c>
    </row>
    <row r="24" spans="1:27">
      <c r="Y24" s="58">
        <f>W17-Y17</f>
        <v>1099</v>
      </c>
    </row>
  </sheetData>
  <mergeCells count="12">
    <mergeCell ref="N1:O1"/>
    <mergeCell ref="B1:C1"/>
    <mergeCell ref="D1:E1"/>
    <mergeCell ref="F1:G1"/>
    <mergeCell ref="H1:J1"/>
    <mergeCell ref="L1:M1"/>
    <mergeCell ref="P1:Q1"/>
    <mergeCell ref="AB1:AD1"/>
    <mergeCell ref="Z1:AA1"/>
    <mergeCell ref="X1:Y1"/>
    <mergeCell ref="V1:W1"/>
    <mergeCell ref="R1:T1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7"/>
  <sheetViews>
    <sheetView zoomScale="150" zoomScaleNormal="150" zoomScalePageLayoutView="150" workbookViewId="0">
      <selection activeCell="E19" sqref="E19"/>
    </sheetView>
  </sheetViews>
  <sheetFormatPr baseColWidth="10" defaultColWidth="11.5" defaultRowHeight="13"/>
  <cols>
    <col min="1" max="1" width="17.83203125" bestFit="1" customWidth="1"/>
    <col min="2" max="2" width="13.6640625" bestFit="1" customWidth="1"/>
    <col min="3" max="6" width="13.83203125" bestFit="1" customWidth="1"/>
    <col min="7" max="7" width="15.6640625" bestFit="1" customWidth="1"/>
  </cols>
  <sheetData>
    <row r="1" spans="1:8">
      <c r="B1" s="3" t="s">
        <v>208</v>
      </c>
      <c r="C1" s="3" t="s">
        <v>209</v>
      </c>
      <c r="D1" s="3" t="s">
        <v>210</v>
      </c>
      <c r="E1" s="3" t="s">
        <v>219</v>
      </c>
      <c r="F1" s="3" t="s">
        <v>220</v>
      </c>
      <c r="G1" s="3" t="s">
        <v>292</v>
      </c>
      <c r="H1" s="3" t="s">
        <v>293</v>
      </c>
    </row>
    <row r="2" spans="1:8">
      <c r="A2" t="s">
        <v>118</v>
      </c>
      <c r="B2">
        <v>903</v>
      </c>
      <c r="C2" s="58">
        <v>1189</v>
      </c>
      <c r="D2" s="58">
        <v>1244</v>
      </c>
      <c r="E2" s="58">
        <v>1095</v>
      </c>
      <c r="F2" s="58">
        <v>1932</v>
      </c>
      <c r="G2" s="556">
        <f>(F2-E2)/E2</f>
        <v>0.76438356164383559</v>
      </c>
      <c r="H2" s="58">
        <f>F2-E2</f>
        <v>837</v>
      </c>
    </row>
    <row r="3" spans="1:8">
      <c r="A3" t="s">
        <v>119</v>
      </c>
      <c r="B3">
        <v>928</v>
      </c>
      <c r="C3" s="58">
        <v>980</v>
      </c>
      <c r="D3" s="58">
        <v>1220</v>
      </c>
      <c r="E3" s="58">
        <v>895</v>
      </c>
      <c r="F3" s="58">
        <v>1621</v>
      </c>
      <c r="G3" s="556">
        <f t="shared" ref="G3:G8" si="0">(F3-E3)/E3</f>
        <v>0.81117318435754193</v>
      </c>
      <c r="H3" s="58">
        <f t="shared" ref="H3:H8" si="1">F3-E3</f>
        <v>726</v>
      </c>
    </row>
    <row r="4" spans="1:8">
      <c r="A4" t="s">
        <v>120</v>
      </c>
      <c r="B4">
        <v>1964</v>
      </c>
      <c r="C4" s="58">
        <v>2380</v>
      </c>
      <c r="D4" s="58">
        <v>2626</v>
      </c>
      <c r="E4" s="58">
        <v>2120</v>
      </c>
      <c r="F4" s="58">
        <v>4029</v>
      </c>
      <c r="G4" s="556">
        <f t="shared" si="0"/>
        <v>0.9004716981132076</v>
      </c>
      <c r="H4" s="58">
        <f t="shared" si="1"/>
        <v>1909</v>
      </c>
    </row>
    <row r="5" spans="1:8">
      <c r="A5" t="s">
        <v>133</v>
      </c>
      <c r="B5">
        <v>3795</v>
      </c>
      <c r="C5" s="58">
        <v>4549</v>
      </c>
      <c r="D5" s="58">
        <v>5090</v>
      </c>
      <c r="E5" s="58">
        <v>4110</v>
      </c>
      <c r="F5" s="58">
        <v>7582</v>
      </c>
      <c r="G5" s="556">
        <f t="shared" si="0"/>
        <v>0.84476885644768851</v>
      </c>
      <c r="H5" s="58">
        <f t="shared" si="1"/>
        <v>3472</v>
      </c>
    </row>
    <row r="6" spans="1:8">
      <c r="A6" t="s">
        <v>122</v>
      </c>
      <c r="B6">
        <v>3056</v>
      </c>
      <c r="C6" s="58">
        <v>3633</v>
      </c>
      <c r="D6" s="58">
        <v>3997</v>
      </c>
      <c r="G6" s="556"/>
      <c r="H6" s="58"/>
    </row>
    <row r="7" spans="1:8">
      <c r="A7" t="s">
        <v>123</v>
      </c>
      <c r="B7">
        <v>2636</v>
      </c>
      <c r="C7" s="58">
        <v>3118</v>
      </c>
      <c r="D7" s="58">
        <v>3507</v>
      </c>
      <c r="G7" s="556"/>
      <c r="H7" s="58"/>
    </row>
    <row r="8" spans="1:8">
      <c r="A8" t="s">
        <v>124</v>
      </c>
      <c r="B8">
        <v>9843</v>
      </c>
      <c r="C8" s="58">
        <v>11693</v>
      </c>
      <c r="D8" s="58">
        <v>13055</v>
      </c>
      <c r="E8">
        <v>10444</v>
      </c>
      <c r="F8">
        <v>20297</v>
      </c>
      <c r="G8" s="556">
        <f t="shared" si="0"/>
        <v>0.94341248563768676</v>
      </c>
      <c r="H8" s="58">
        <f t="shared" si="1"/>
        <v>9853</v>
      </c>
    </row>
    <row r="10" spans="1:8">
      <c r="D10" t="s">
        <v>294</v>
      </c>
      <c r="E10" t="s">
        <v>295</v>
      </c>
    </row>
    <row r="11" spans="1:8">
      <c r="A11" t="s">
        <v>118</v>
      </c>
      <c r="D11" s="58">
        <f>E2-D2</f>
        <v>-149</v>
      </c>
      <c r="E11" s="556">
        <f>D11/D2</f>
        <v>-0.11977491961414791</v>
      </c>
    </row>
    <row r="12" spans="1:8">
      <c r="A12" t="s">
        <v>119</v>
      </c>
      <c r="D12" s="58">
        <f t="shared" ref="D12:D17" si="2">E3-D3</f>
        <v>-325</v>
      </c>
      <c r="E12" s="556">
        <f t="shared" ref="E12:E17" si="3">D12/D3</f>
        <v>-0.26639344262295084</v>
      </c>
    </row>
    <row r="13" spans="1:8">
      <c r="A13" t="s">
        <v>120</v>
      </c>
      <c r="D13" s="58">
        <f t="shared" si="2"/>
        <v>-506</v>
      </c>
      <c r="E13" s="556">
        <f t="shared" si="3"/>
        <v>-0.19268849961919268</v>
      </c>
    </row>
    <row r="14" spans="1:8">
      <c r="A14" t="s">
        <v>133</v>
      </c>
      <c r="D14" s="58">
        <f t="shared" si="2"/>
        <v>-980</v>
      </c>
      <c r="E14" s="556">
        <f t="shared" si="3"/>
        <v>-0.1925343811394892</v>
      </c>
    </row>
    <row r="15" spans="1:8">
      <c r="A15" t="s">
        <v>122</v>
      </c>
      <c r="D15" s="58"/>
      <c r="E15" s="556"/>
    </row>
    <row r="16" spans="1:8">
      <c r="A16" t="s">
        <v>123</v>
      </c>
      <c r="D16" s="58"/>
      <c r="E16" s="556"/>
    </row>
    <row r="17" spans="1:5">
      <c r="A17" t="s">
        <v>124</v>
      </c>
      <c r="D17" s="58">
        <f t="shared" si="2"/>
        <v>-2611</v>
      </c>
      <c r="E17" s="556">
        <f t="shared" si="3"/>
        <v>-0.2</v>
      </c>
    </row>
  </sheetData>
  <phoneticPr fontId="23" type="noConversion"/>
  <pageMargins left="0.75" right="0.75" top="1" bottom="1" header="0.5" footer="0.5"/>
  <pageSetup orientation="landscape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908D7B37EA14FA9D6EA4D2E432E7B" ma:contentTypeVersion="19" ma:contentTypeDescription="Create a new document." ma:contentTypeScope="" ma:versionID="feffda27f92f57921d57f8fc02d71e75">
  <xsd:schema xmlns:xsd="http://www.w3.org/2001/XMLSchema" xmlns:xs="http://www.w3.org/2001/XMLSchema" xmlns:p="http://schemas.microsoft.com/office/2006/metadata/properties" xmlns:ns2="bd86791f-fec8-478a-a175-b821eb6de4b3" xmlns:ns3="8ed01c2e-2424-4ebb-bd59-82f36c760e62" targetNamespace="http://schemas.microsoft.com/office/2006/metadata/properties" ma:root="true" ma:fieldsID="1c983bf961b6cceecf64ad088c3812ee" ns2:_="" ns3:_="">
    <xsd:import namespace="bd86791f-fec8-478a-a175-b821eb6de4b3"/>
    <xsd:import namespace="8ed01c2e-2424-4ebb-bd59-82f36c760e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6791f-fec8-478a-a175-b821eb6de4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2e11d8a-7ec6-4906-886d-25a2bb445a7b}" ma:internalName="TaxCatchAll" ma:showField="CatchAllData" ma:web="bd86791f-fec8-478a-a175-b821eb6de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d01c2e-2424-4ebb-bd59-82f36c760e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bfc8b10-938b-4e55-b4a1-aed7dcfd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d01c2e-2424-4ebb-bd59-82f36c760e62">
      <Terms xmlns="http://schemas.microsoft.com/office/infopath/2007/PartnerControls"/>
    </lcf76f155ced4ddcb4097134ff3c332f>
    <TaxCatchAll xmlns="bd86791f-fec8-478a-a175-b821eb6de4b3" xsi:nil="true"/>
  </documentManagement>
</p:properties>
</file>

<file path=customXml/itemProps1.xml><?xml version="1.0" encoding="utf-8"?>
<ds:datastoreItem xmlns:ds="http://schemas.openxmlformats.org/officeDocument/2006/customXml" ds:itemID="{E8333E77-13B8-40E3-BD70-A1FB7CCB3F71}"/>
</file>

<file path=customXml/itemProps2.xml><?xml version="1.0" encoding="utf-8"?>
<ds:datastoreItem xmlns:ds="http://schemas.openxmlformats.org/officeDocument/2006/customXml" ds:itemID="{D7BE7154-2317-4FBD-A2BB-0CA5811FF06C}"/>
</file>

<file path=customXml/itemProps3.xml><?xml version="1.0" encoding="utf-8"?>
<ds:datastoreItem xmlns:ds="http://schemas.openxmlformats.org/officeDocument/2006/customXml" ds:itemID="{E6C470DA-63AB-4C50-A5D4-D3A0E35077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6</vt:i4>
      </vt:variant>
    </vt:vector>
  </HeadingPairs>
  <TitlesOfParts>
    <vt:vector size="45" baseType="lpstr">
      <vt:lpstr>DIRECTIONS</vt:lpstr>
      <vt:lpstr>OEP RAW Data</vt:lpstr>
      <vt:lpstr>B1 Housing Units</vt:lpstr>
      <vt:lpstr>B5_NHA data 2010</vt:lpstr>
      <vt:lpstr>B7 Forclosure Data FOR PRiNT</vt:lpstr>
      <vt:lpstr>B5_NHA data for 2026</vt:lpstr>
      <vt:lpstr>B5_NHA data for 2025</vt:lpstr>
      <vt:lpstr>B5_NHA data for 2024</vt:lpstr>
      <vt:lpstr>B5_NHA data 2023</vt:lpstr>
      <vt:lpstr>B5_NHA data 2022</vt:lpstr>
      <vt:lpstr>B5_NHA data 2021</vt:lpstr>
      <vt:lpstr>B5_NHA data 2020</vt:lpstr>
      <vt:lpstr>B5_NHA data 2019</vt:lpstr>
      <vt:lpstr>B5_NHA data 2018</vt:lpstr>
      <vt:lpstr>B5_NHA data 2017</vt:lpstr>
      <vt:lpstr>B5_NHA data 2016</vt:lpstr>
      <vt:lpstr>B5_NHA data 2015</vt:lpstr>
      <vt:lpstr>B5_NHA data 2014</vt:lpstr>
      <vt:lpstr>B5_NHA data 2013</vt:lpstr>
      <vt:lpstr>B5_NHA data 2012</vt:lpstr>
      <vt:lpstr>B5_NHA data 2011</vt:lpstr>
      <vt:lpstr>B5 Purchase Prices - Towns</vt:lpstr>
      <vt:lpstr>2014 CEDS info</vt:lpstr>
      <vt:lpstr>For 2024 CEDS</vt:lpstr>
      <vt:lpstr>For 2023 CEDS</vt:lpstr>
      <vt:lpstr>2020 CEDS info</vt:lpstr>
      <vt:lpstr>2012 Housing Prices for Text</vt:lpstr>
      <vt:lpstr>B7 Forclosure Data</vt:lpstr>
      <vt:lpstr>B5_NHA data 2009</vt:lpstr>
      <vt:lpstr>B5_NHA data 2008</vt:lpstr>
      <vt:lpstr>B5_NHA data 2007</vt:lpstr>
      <vt:lpstr>B5_NHA data 2006</vt:lpstr>
      <vt:lpstr>for text</vt:lpstr>
      <vt:lpstr>for text 2</vt:lpstr>
      <vt:lpstr>2011 Text Table</vt:lpstr>
      <vt:lpstr>2011 Table 6&amp;7</vt:lpstr>
      <vt:lpstr>2011-2012 Table -forclosures</vt:lpstr>
      <vt:lpstr>2011-2012 Table- home prices</vt:lpstr>
      <vt:lpstr>Sheet1</vt:lpstr>
      <vt:lpstr>'2011 Table 6&amp;7'!Print_Area</vt:lpstr>
      <vt:lpstr>'B1 Housing Units'!Print_Area</vt:lpstr>
      <vt:lpstr>'B5 Purchase Prices - Towns'!Print_Area</vt:lpstr>
      <vt:lpstr>'B7 Forclosure Data'!Print_Area</vt:lpstr>
      <vt:lpstr>'B7 Forclosure Data FOR PRiNT'!Print_Area</vt:lpstr>
      <vt:lpstr>'B5 Purchase Prices - Towns'!Print_Titles</vt:lpstr>
    </vt:vector>
  </TitlesOfParts>
  <Manager/>
  <Company>Rockingham Planning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Cliff Sinnott</dc:creator>
  <cp:keywords/>
  <dc:description/>
  <cp:lastModifiedBy>Jennifer Kimball</cp:lastModifiedBy>
  <cp:revision/>
  <cp:lastPrinted>2025-06-20T14:57:15Z</cp:lastPrinted>
  <dcterms:created xsi:type="dcterms:W3CDTF">2001-06-01T20:13:56Z</dcterms:created>
  <dcterms:modified xsi:type="dcterms:W3CDTF">2026-10-28T18:26:13Z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0x010100BA7908D7B37EA14FA9D6EA4D2E432E7B</vt:lpwstr>
  </property>
</Properties>
</file>